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1760"/>
  </bookViews>
  <sheets>
    <sheet name="Лист1" sheetId="1" r:id="rId1"/>
  </sheets>
  <definedNames>
    <definedName name="_xlnm.Print_Area" localSheetId="0">Лист1!$A$1:$M$319</definedName>
  </definedNames>
  <calcPr calcId="124519"/>
</workbook>
</file>

<file path=xl/calcChain.xml><?xml version="1.0" encoding="utf-8"?>
<calcChain xmlns="http://schemas.openxmlformats.org/spreadsheetml/2006/main">
  <c r="L226" i="1"/>
  <c r="K226"/>
  <c r="H226"/>
  <c r="I242"/>
  <c r="G243"/>
  <c r="G242" s="1"/>
  <c r="J242" s="1"/>
  <c r="H288"/>
  <c r="H206"/>
  <c r="G208"/>
  <c r="H175"/>
  <c r="H158"/>
  <c r="H138"/>
  <c r="H114"/>
  <c r="L109"/>
  <c r="K109"/>
  <c r="I112"/>
  <c r="H109"/>
  <c r="H91"/>
  <c r="H51"/>
  <c r="K9"/>
  <c r="I23"/>
  <c r="H9"/>
  <c r="G311"/>
  <c r="G301"/>
  <c r="G274"/>
  <c r="G273"/>
  <c r="G272"/>
  <c r="G268"/>
  <c r="G267"/>
  <c r="G262"/>
  <c r="G251"/>
  <c r="G224"/>
  <c r="G145"/>
  <c r="G113"/>
  <c r="G112" s="1"/>
  <c r="J112" s="1"/>
  <c r="M112" s="1"/>
  <c r="G104"/>
  <c r="G103"/>
  <c r="G30"/>
  <c r="G25"/>
  <c r="G24"/>
  <c r="G23" s="1"/>
  <c r="J23" s="1"/>
  <c r="M23" s="1"/>
  <c r="G18"/>
  <c r="G17"/>
  <c r="G6"/>
  <c r="G5"/>
  <c r="G308"/>
  <c r="G247"/>
  <c r="G43" l="1"/>
  <c r="G42"/>
  <c r="G41"/>
  <c r="G16"/>
  <c r="L315"/>
  <c r="K315"/>
  <c r="L309"/>
  <c r="K309"/>
  <c r="H315"/>
  <c r="I315" s="1"/>
  <c r="H309"/>
  <c r="I309" s="1"/>
  <c r="L288"/>
  <c r="K288"/>
  <c r="L277"/>
  <c r="K277"/>
  <c r="L253"/>
  <c r="K253"/>
  <c r="H253"/>
  <c r="I253" s="1"/>
  <c r="L244"/>
  <c r="K244"/>
  <c r="H244"/>
  <c r="I244" s="1"/>
  <c r="L206"/>
  <c r="K206"/>
  <c r="L175"/>
  <c r="K175"/>
  <c r="I175"/>
  <c r="L158"/>
  <c r="K158"/>
  <c r="I158"/>
  <c r="L138"/>
  <c r="K138"/>
  <c r="I138"/>
  <c r="G149"/>
  <c r="L114"/>
  <c r="K114"/>
  <c r="I114"/>
  <c r="L91"/>
  <c r="K91"/>
  <c r="I91"/>
  <c r="L79"/>
  <c r="K79"/>
  <c r="H79"/>
  <c r="I79" s="1"/>
  <c r="L51"/>
  <c r="K51"/>
  <c r="I51"/>
  <c r="H31"/>
  <c r="I31" s="1"/>
  <c r="I226"/>
  <c r="I109"/>
  <c r="J252"/>
  <c r="J236"/>
  <c r="J225"/>
  <c r="J137"/>
  <c r="I316"/>
  <c r="I312"/>
  <c r="I310"/>
  <c r="I306"/>
  <c r="I299"/>
  <c r="I289"/>
  <c r="I284"/>
  <c r="I278"/>
  <c r="I260"/>
  <c r="I254"/>
  <c r="I248"/>
  <c r="I245"/>
  <c r="I237"/>
  <c r="I234"/>
  <c r="I232"/>
  <c r="I227"/>
  <c r="I220"/>
  <c r="I218"/>
  <c r="I207"/>
  <c r="I198"/>
  <c r="I192"/>
  <c r="I185"/>
  <c r="I176"/>
  <c r="I171"/>
  <c r="I166"/>
  <c r="I163"/>
  <c r="I161"/>
  <c r="I159"/>
  <c r="I153"/>
  <c r="I151"/>
  <c r="I149"/>
  <c r="J149" s="1"/>
  <c r="I146"/>
  <c r="I144"/>
  <c r="I139"/>
  <c r="I134"/>
  <c r="I132"/>
  <c r="I130"/>
  <c r="I126"/>
  <c r="I115"/>
  <c r="I110"/>
  <c r="I107"/>
  <c r="I105"/>
  <c r="I101"/>
  <c r="I97"/>
  <c r="I92"/>
  <c r="I89"/>
  <c r="I80"/>
  <c r="I65"/>
  <c r="I63"/>
  <c r="I60"/>
  <c r="I55"/>
  <c r="I52"/>
  <c r="L31"/>
  <c r="K31"/>
  <c r="I48"/>
  <c r="I44"/>
  <c r="I37"/>
  <c r="I32"/>
  <c r="I10"/>
  <c r="L3"/>
  <c r="K3"/>
  <c r="H3"/>
  <c r="K319" l="1"/>
  <c r="L319"/>
  <c r="I206"/>
  <c r="H277"/>
  <c r="I277" s="1"/>
  <c r="I288"/>
  <c r="G312"/>
  <c r="J312" s="1"/>
  <c r="M312" s="1"/>
  <c r="G310"/>
  <c r="G278"/>
  <c r="G151"/>
  <c r="J151" s="1"/>
  <c r="G144"/>
  <c r="J144" s="1"/>
  <c r="M144" s="1"/>
  <c r="G307"/>
  <c r="G305"/>
  <c r="G304"/>
  <c r="G303"/>
  <c r="G302"/>
  <c r="G300"/>
  <c r="G298"/>
  <c r="G297"/>
  <c r="G296"/>
  <c r="G295"/>
  <c r="G294"/>
  <c r="G293"/>
  <c r="G292"/>
  <c r="G291"/>
  <c r="G290"/>
  <c r="G289" s="1"/>
  <c r="G287"/>
  <c r="G286"/>
  <c r="G285"/>
  <c r="G276"/>
  <c r="G266"/>
  <c r="G265"/>
  <c r="G264"/>
  <c r="G263"/>
  <c r="G261"/>
  <c r="G257"/>
  <c r="G259"/>
  <c r="G256"/>
  <c r="G255"/>
  <c r="G249"/>
  <c r="G246"/>
  <c r="G241"/>
  <c r="G240"/>
  <c r="G239"/>
  <c r="G238"/>
  <c r="G235"/>
  <c r="G233"/>
  <c r="G231"/>
  <c r="G229"/>
  <c r="G228"/>
  <c r="G227" s="1"/>
  <c r="G221"/>
  <c r="G219"/>
  <c r="G218" s="1"/>
  <c r="J218" s="1"/>
  <c r="G217"/>
  <c r="G216"/>
  <c r="G215"/>
  <c r="G214"/>
  <c r="G187"/>
  <c r="G186"/>
  <c r="G129"/>
  <c r="G119"/>
  <c r="G121"/>
  <c r="G48"/>
  <c r="J48" s="1"/>
  <c r="G116"/>
  <c r="G161"/>
  <c r="J161" s="1"/>
  <c r="G213"/>
  <c r="G212"/>
  <c r="G211"/>
  <c r="G210"/>
  <c r="G209"/>
  <c r="G204"/>
  <c r="G203"/>
  <c r="G202"/>
  <c r="G201"/>
  <c r="G200"/>
  <c r="G199"/>
  <c r="G197"/>
  <c r="G196"/>
  <c r="G195"/>
  <c r="G194"/>
  <c r="G193"/>
  <c r="G192" s="1"/>
  <c r="G191"/>
  <c r="G190"/>
  <c r="G189"/>
  <c r="G188"/>
  <c r="G184"/>
  <c r="G183"/>
  <c r="G182"/>
  <c r="G181"/>
  <c r="G180"/>
  <c r="G179"/>
  <c r="G178"/>
  <c r="G177"/>
  <c r="G176" s="1"/>
  <c r="G173"/>
  <c r="G170"/>
  <c r="G169"/>
  <c r="G168"/>
  <c r="G167"/>
  <c r="G165"/>
  <c r="G164"/>
  <c r="G159"/>
  <c r="G153"/>
  <c r="J153" s="1"/>
  <c r="M153" s="1"/>
  <c r="G148"/>
  <c r="G147"/>
  <c r="G143"/>
  <c r="G140"/>
  <c r="G136"/>
  <c r="G135"/>
  <c r="G133"/>
  <c r="G132" s="1"/>
  <c r="J132" s="1"/>
  <c r="G131"/>
  <c r="G130" s="1"/>
  <c r="J130" s="1"/>
  <c r="G128"/>
  <c r="G127"/>
  <c r="G125"/>
  <c r="G123"/>
  <c r="G122"/>
  <c r="G120"/>
  <c r="G118"/>
  <c r="G117"/>
  <c r="G111"/>
  <c r="G110" s="1"/>
  <c r="G109" s="1"/>
  <c r="G108"/>
  <c r="G107" s="1"/>
  <c r="J107" s="1"/>
  <c r="G106"/>
  <c r="G105" s="1"/>
  <c r="J105" s="1"/>
  <c r="M105" s="1"/>
  <c r="G102"/>
  <c r="G100"/>
  <c r="G99"/>
  <c r="G98"/>
  <c r="G97" s="1"/>
  <c r="G96"/>
  <c r="G95"/>
  <c r="G94"/>
  <c r="G93"/>
  <c r="G92" s="1"/>
  <c r="G90"/>
  <c r="G88"/>
  <c r="G87"/>
  <c r="G86"/>
  <c r="G85"/>
  <c r="G84"/>
  <c r="G83"/>
  <c r="G82"/>
  <c r="G81"/>
  <c r="G78"/>
  <c r="G77"/>
  <c r="G76"/>
  <c r="G75"/>
  <c r="G74"/>
  <c r="G73"/>
  <c r="G72"/>
  <c r="G71"/>
  <c r="G70"/>
  <c r="G69"/>
  <c r="G67"/>
  <c r="G66"/>
  <c r="G63"/>
  <c r="J63" s="1"/>
  <c r="G62"/>
  <c r="G61"/>
  <c r="G60" s="1"/>
  <c r="G59"/>
  <c r="G58"/>
  <c r="G57"/>
  <c r="G56"/>
  <c r="G54"/>
  <c r="G53"/>
  <c r="G52" s="1"/>
  <c r="G47"/>
  <c r="G46"/>
  <c r="G45"/>
  <c r="G40"/>
  <c r="G38"/>
  <c r="G36"/>
  <c r="G35"/>
  <c r="G34"/>
  <c r="G32" s="1"/>
  <c r="G29"/>
  <c r="G28"/>
  <c r="G27"/>
  <c r="G22"/>
  <c r="G21"/>
  <c r="G20"/>
  <c r="G15"/>
  <c r="G14" s="1"/>
  <c r="G13"/>
  <c r="G12"/>
  <c r="G11"/>
  <c r="G101" l="1"/>
  <c r="J101" s="1"/>
  <c r="M101" s="1"/>
  <c r="G220"/>
  <c r="J220" s="1"/>
  <c r="G26"/>
  <c r="G37"/>
  <c r="J37" s="1"/>
  <c r="M37" s="1"/>
  <c r="G44"/>
  <c r="G65"/>
  <c r="G80"/>
  <c r="G139"/>
  <c r="G198"/>
  <c r="G207"/>
  <c r="G206" s="1"/>
  <c r="G115"/>
  <c r="G237"/>
  <c r="G254"/>
  <c r="G260"/>
  <c r="J260" s="1"/>
  <c r="M260" s="1"/>
  <c r="G284"/>
  <c r="G299"/>
  <c r="J299" s="1"/>
  <c r="M299" s="1"/>
  <c r="H319"/>
  <c r="J248"/>
  <c r="M248" s="1"/>
  <c r="G248"/>
  <c r="J306"/>
  <c r="M306" s="1"/>
  <c r="G306"/>
  <c r="G185"/>
  <c r="G175" s="1"/>
  <c r="G288"/>
  <c r="G134"/>
  <c r="J134" s="1"/>
  <c r="G146"/>
  <c r="J146" s="1"/>
  <c r="M146" s="1"/>
  <c r="G163"/>
  <c r="J163" s="1"/>
  <c r="M163" s="1"/>
  <c r="J97"/>
  <c r="M97" s="1"/>
  <c r="G166"/>
  <c r="J166" s="1"/>
  <c r="M166" s="1"/>
  <c r="G171"/>
  <c r="J171" s="1"/>
  <c r="M171" s="1"/>
  <c r="G234"/>
  <c r="J234" s="1"/>
  <c r="M234" s="1"/>
  <c r="G232"/>
  <c r="J232" s="1"/>
  <c r="J32"/>
  <c r="M32" s="1"/>
  <c r="J65"/>
  <c r="M65" s="1"/>
  <c r="J80"/>
  <c r="M80" s="1"/>
  <c r="J176"/>
  <c r="M176" s="1"/>
  <c r="J198"/>
  <c r="J237"/>
  <c r="G245"/>
  <c r="G244" s="1"/>
  <c r="J244" s="1"/>
  <c r="M244" s="1"/>
  <c r="J289"/>
  <c r="M289" s="1"/>
  <c r="J44"/>
  <c r="M44" s="1"/>
  <c r="J52"/>
  <c r="M52" s="1"/>
  <c r="G55"/>
  <c r="J55" s="1"/>
  <c r="M55" s="1"/>
  <c r="J60"/>
  <c r="M60" s="1"/>
  <c r="G89"/>
  <c r="J89" s="1"/>
  <c r="G126"/>
  <c r="J126" s="1"/>
  <c r="J192"/>
  <c r="M192" s="1"/>
  <c r="J115"/>
  <c r="J227"/>
  <c r="J284"/>
  <c r="M284" s="1"/>
  <c r="G316"/>
  <c r="G315" s="1"/>
  <c r="J315" s="1"/>
  <c r="M315" s="1"/>
  <c r="J185"/>
  <c r="J109"/>
  <c r="M109" s="1"/>
  <c r="J110"/>
  <c r="M110" s="1"/>
  <c r="J245"/>
  <c r="M245" s="1"/>
  <c r="J159"/>
  <c r="M159" s="1"/>
  <c r="J310"/>
  <c r="M310" s="1"/>
  <c r="G309"/>
  <c r="J309" s="1"/>
  <c r="M309" s="1"/>
  <c r="J278"/>
  <c r="I26"/>
  <c r="I19"/>
  <c r="I14"/>
  <c r="I7"/>
  <c r="I4"/>
  <c r="G158" l="1"/>
  <c r="G51"/>
  <c r="G138"/>
  <c r="J139"/>
  <c r="G226"/>
  <c r="G91"/>
  <c r="G253"/>
  <c r="J158"/>
  <c r="M158" s="1"/>
  <c r="J138"/>
  <c r="M138" s="1"/>
  <c r="G31"/>
  <c r="J31" s="1"/>
  <c r="M31" s="1"/>
  <c r="G79"/>
  <c r="J79" s="1"/>
  <c r="M79" s="1"/>
  <c r="J316"/>
  <c r="M316" s="1"/>
  <c r="J253"/>
  <c r="M253" s="1"/>
  <c r="J288"/>
  <c r="M288" s="1"/>
  <c r="J226"/>
  <c r="M226" s="1"/>
  <c r="G114"/>
  <c r="J114" s="1"/>
  <c r="J51"/>
  <c r="M51" s="1"/>
  <c r="J254"/>
  <c r="M254" s="1"/>
  <c r="J92"/>
  <c r="M92" s="1"/>
  <c r="G277"/>
  <c r="J277" s="1"/>
  <c r="M277" s="1"/>
  <c r="J175"/>
  <c r="M175" s="1"/>
  <c r="M134"/>
  <c r="J14"/>
  <c r="M14" s="1"/>
  <c r="G8"/>
  <c r="G7" s="1"/>
  <c r="J7" s="1"/>
  <c r="M7" s="1"/>
  <c r="J26" l="1"/>
  <c r="M26" s="1"/>
  <c r="M89"/>
  <c r="G19"/>
  <c r="J19" s="1"/>
  <c r="M19" s="1"/>
  <c r="M220"/>
  <c r="M126"/>
  <c r="M132"/>
  <c r="M227"/>
  <c r="M232"/>
  <c r="I3"/>
  <c r="M114"/>
  <c r="M130"/>
  <c r="I9" l="1"/>
  <c r="I319"/>
  <c r="J91"/>
  <c r="M91" s="1"/>
  <c r="M139"/>
  <c r="M115" l="1"/>
  <c r="M218"/>
  <c r="G10" l="1"/>
  <c r="G9" l="1"/>
  <c r="J10"/>
  <c r="M10" s="1"/>
  <c r="G4"/>
  <c r="G3" s="1"/>
  <c r="G319" l="1"/>
  <c r="J9"/>
  <c r="M9" s="1"/>
  <c r="J4"/>
  <c r="J3" l="1"/>
  <c r="M3" s="1"/>
  <c r="J207"/>
  <c r="M207" s="1"/>
  <c r="J319"/>
  <c r="M319" s="1"/>
  <c r="J206" l="1"/>
  <c r="M206" s="1"/>
</calcChain>
</file>

<file path=xl/sharedStrings.xml><?xml version="1.0" encoding="utf-8"?>
<sst xmlns="http://schemas.openxmlformats.org/spreadsheetml/2006/main" count="1034" uniqueCount="524">
  <si>
    <t>№ п/п</t>
  </si>
  <si>
    <t>Единица измерения</t>
  </si>
  <si>
    <t>3</t>
  </si>
  <si>
    <t>1</t>
  </si>
  <si>
    <t>2</t>
  </si>
  <si>
    <t>4</t>
  </si>
  <si>
    <t>5</t>
  </si>
  <si>
    <t>6</t>
  </si>
  <si>
    <t>7</t>
  </si>
  <si>
    <t>12</t>
  </si>
  <si>
    <t>Значение показателя на начало реализации МП</t>
  </si>
  <si>
    <t>Число показателей в МП</t>
  </si>
  <si>
    <t>Индекс результативности</t>
  </si>
  <si>
    <t>Индекс эффективности МП</t>
  </si>
  <si>
    <t>Соотношение достигнутых и плановых значений показателей</t>
  </si>
  <si>
    <t>10</t>
  </si>
  <si>
    <t>11</t>
  </si>
  <si>
    <t>1.1</t>
  </si>
  <si>
    <t>1.2</t>
  </si>
  <si>
    <t>2.3</t>
  </si>
  <si>
    <t>3.1</t>
  </si>
  <si>
    <t>2.4</t>
  </si>
  <si>
    <t>3.2</t>
  </si>
  <si>
    <t>3.3</t>
  </si>
  <si>
    <t>4.1</t>
  </si>
  <si>
    <t>4.2</t>
  </si>
  <si>
    <t>5.1</t>
  </si>
  <si>
    <t>6.1</t>
  </si>
  <si>
    <t>6.2</t>
  </si>
  <si>
    <t>7.1</t>
  </si>
  <si>
    <t>10.1</t>
  </si>
  <si>
    <t>10.2</t>
  </si>
  <si>
    <t>10.3</t>
  </si>
  <si>
    <t>10.4</t>
  </si>
  <si>
    <t>11.1</t>
  </si>
  <si>
    <t>11.2</t>
  </si>
  <si>
    <t>3.4</t>
  </si>
  <si>
    <t>2.5</t>
  </si>
  <si>
    <t>2.7</t>
  </si>
  <si>
    <t>10.6</t>
  </si>
  <si>
    <t>12.1</t>
  </si>
  <si>
    <t>12.3</t>
  </si>
  <si>
    <t>Отсутствие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</si>
  <si>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12.4</t>
  </si>
  <si>
    <t>12.5</t>
  </si>
  <si>
    <t>%</t>
  </si>
  <si>
    <t>100</t>
  </si>
  <si>
    <t>0</t>
  </si>
  <si>
    <t>млн.руб.</t>
  </si>
  <si>
    <t>га</t>
  </si>
  <si>
    <t>да/нет</t>
  </si>
  <si>
    <t>единиц</t>
  </si>
  <si>
    <t>Обеспеченность населения площадью торговых объектов</t>
  </si>
  <si>
    <t>4.3</t>
  </si>
  <si>
    <t>3.5</t>
  </si>
  <si>
    <t>да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</si>
  <si>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</si>
  <si>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</si>
  <si>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</si>
  <si>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</si>
  <si>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Проверка использования земель</t>
  </si>
  <si>
    <t>Предоставление земельных участков многодетным семьям</t>
  </si>
  <si>
    <t>нет</t>
  </si>
  <si>
    <t>семей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</si>
  <si>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</si>
  <si>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</si>
  <si>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14</t>
  </si>
  <si>
    <t>Отношение объема муниципального долга к годовому объему доходов бюджета без учета безвозмездных поступлений и (или) поступлений налоговых доходов по дополнительным нормативам отчислений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</si>
  <si>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</si>
  <si>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Прирост земельного налога</t>
  </si>
  <si>
    <t>Наличие незаконных рекламных конструкций, установленных на территории муниципального образования</t>
  </si>
  <si>
    <t>≤50</t>
  </si>
  <si>
    <t>Ввод мощностей животноводческих комплексов молочного направления</t>
  </si>
  <si>
    <t>баллы</t>
  </si>
  <si>
    <t>балл</t>
  </si>
  <si>
    <t>Доля несостоявшихся торгов от общего количества объявленных торгов</t>
  </si>
  <si>
    <t>Прирост рабочих мест на объектах бытовых услуг</t>
  </si>
  <si>
    <t>Отношение средней заработной платы педагогических работников дошкольных образовательных организаций к средней заработной плате в общеобразовательных организациях в Московской области</t>
  </si>
  <si>
    <t>Доля детей, охваченных отдыхом и оздоровлением, в общей численности детей в возрасте от 7 до 15 лет, подлежащих оздоровлению</t>
  </si>
  <si>
    <t>Подпрограмма II «Общее образование»</t>
  </si>
  <si>
    <t>Подпрограмма III «Дополнительное образование, воспитание и психолого-социальное сопровождение детей»</t>
  </si>
  <si>
    <t>Увеличение количества библиотек, внедривших стандарты деятельности библиотеки нового формата</t>
  </si>
  <si>
    <t>20</t>
  </si>
  <si>
    <t>Индекс производства продукции сельского хозяйства в хозяйствах всех категорий (в сопоставимых ценах) к предыдущему году</t>
  </si>
  <si>
    <t>Скотомест</t>
  </si>
  <si>
    <t>тыс.тонн</t>
  </si>
  <si>
    <t>Производство молока в хозяйствах всех категорий</t>
  </si>
  <si>
    <t>Вовлечение в оборот выбывших сельскохозяйственных угодий за счет проведения культуртехнических работ сельскохозяйственными товаропроизводителями</t>
  </si>
  <si>
    <t>тыс.га</t>
  </si>
  <si>
    <t>Площадь земельных участков, находящихся в муниципальной собственности и государственная собственность на которые не разграничена, предоставленных сельхозтоваропроизводителям</t>
  </si>
  <si>
    <t>Площадь земель, обработанных от борщевика Сосновского</t>
  </si>
  <si>
    <t>6.3</t>
  </si>
  <si>
    <t>Вновь созданные предприятия МСП в сфере производства или услуг</t>
  </si>
  <si>
    <t>Малый бизнес большого региона. Прирост количества субъектов малого и среднего предпринимательства на 10 тыс. населения</t>
  </si>
  <si>
    <t>Количество созданных рабочих мест</t>
  </si>
  <si>
    <t>Уровень бедности</t>
  </si>
  <si>
    <t>Доля обращений по вопросу защиты прав потребителей от общего количества поступивших обращений</t>
  </si>
  <si>
    <t>5.3</t>
  </si>
  <si>
    <t>тыс. кв.м</t>
  </si>
  <si>
    <t>Количество преступлений</t>
  </si>
  <si>
    <t>Рост числа лиц, состоящих на диспансерном наблюдении с диагнозом «Употребление наркотиков с вредными последствиями»</t>
  </si>
  <si>
    <t>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</t>
  </si>
  <si>
    <t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</t>
  </si>
  <si>
    <t>6.4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</si>
  <si>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</si>
  <si>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Качественные услуги – Доля муниципальных (государственных) услуг, по которым нарушены регламентные сроки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</si>
  <si>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</si>
  <si>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Ответь вовремя – Доля жалоб, поступивших на портал «Добродел», по которым нарушен срок подготовки ответа</t>
  </si>
  <si>
    <t>Повторные обращения – Доля обращений, поступивших на портал «Добродел», по которым поступили повторные обращения</t>
  </si>
  <si>
    <t>Доля объектов недвижимого имущества, поставленных на кадастровый учет от выявленных земельных участков с объектами без прав</t>
  </si>
  <si>
    <t>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</si>
  <si>
    <t>Не предусмотрены показатели, расчет результативности и эффективности не производится.</t>
  </si>
  <si>
    <t>Муниципальная программа Можайского городского округа Здравоохранение» на 2020-2024 годы</t>
  </si>
  <si>
    <t xml:space="preserve">Подпрограмма I «Профилактика заболеваний и формирование здорового образа жизни. Развитие первичной медико-санитарной помощи» </t>
  </si>
  <si>
    <t>Доля работников предприятий, прошедших диспансеризацию</t>
  </si>
  <si>
    <t>Подпрограмма V «Финансовое обеспечение системы организации медицинской помощи»</t>
  </si>
  <si>
    <t>Муниципальная программа Можайского городского округа «Культура» на 2020-2024 годы</t>
  </si>
  <si>
    <t>Обеспечение роста числа пользователей муниципальных библиотек Московской области</t>
  </si>
  <si>
    <t>человек</t>
  </si>
  <si>
    <t>13453</t>
  </si>
  <si>
    <t>единица</t>
  </si>
  <si>
    <t>1,33</t>
  </si>
  <si>
    <t>Муниципальная программа Можайского городского округа «Образование» на 2020-2024 годы</t>
  </si>
  <si>
    <t>Подпрограмма I «Дошкольное образование»</t>
  </si>
  <si>
    <t>102,8</t>
  </si>
  <si>
    <t>Тыс. ед.</t>
  </si>
  <si>
    <t>0,004</t>
  </si>
  <si>
    <t>Тыс.чел</t>
  </si>
  <si>
    <t>0,143</t>
  </si>
  <si>
    <t>Доля детей в возрасте от 5 до 18 лет, охваченных дополнительным образованием</t>
  </si>
  <si>
    <t>83,2</t>
  </si>
  <si>
    <t>Подпрограмма IV «Профессиональное образование»</t>
  </si>
  <si>
    <t>Доля педагогических работников, прошедшихдобровольную независимую оценку квалификации</t>
  </si>
  <si>
    <t>Подпрограмма V «Обеспечивающая подпрограмма»</t>
  </si>
  <si>
    <t>Муниципальная программа Можайского городского округа «Социальная защита населения»  на 2020-2024 годы</t>
  </si>
  <si>
    <t>Подпрограмма I «Социальная поддержка граждан»</t>
  </si>
  <si>
    <t xml:space="preserve">Активное долголетие </t>
  </si>
  <si>
    <t>Подпрограмма II «Доступная среда»</t>
  </si>
  <si>
    <t xml:space="preserve">Доля детей-инвалидов, которым созданы условия для получения качественного начального общего, основного общего, среднего общего образования в общей численности детей-инвалидов щкольного возраста
</t>
  </si>
  <si>
    <t>Подпрограмма III «Развитие системы отдыха и оздоровления детей»</t>
  </si>
  <si>
    <t>Доля детей, находящихся в трудной жизненной ситуации, охваченных отдыхом и оздоровлением, в общей численности детей в возрасте от 7 до 15 лет, находящихся в трудной жизненной ситуации, подлежащих оздоровлению</t>
  </si>
  <si>
    <t>Подпрограмма VIII «Развитие трудовых ресурсов и охраны труда»</t>
  </si>
  <si>
    <t>4.8</t>
  </si>
  <si>
    <t>Число пострадавших в результате несчастных случаев на производстве со смертельным исходом в расчете на 1000 работающих (по кругу организаций муниципальной собственности)</t>
  </si>
  <si>
    <t>промилле</t>
  </si>
  <si>
    <t>Подпрограмма IX «Развитие и поддержка социально ориентированных некоммерческих организаций»</t>
  </si>
  <si>
    <t>4.9</t>
  </si>
  <si>
    <t>Количество СО НКО, которым оказана поддержка органами местного самоуправления всего</t>
  </si>
  <si>
    <t>Количество СО НКО в сфере социальной защиты населения, которым оказана поддержка органами местного самоуправления</t>
  </si>
  <si>
    <t>Доля расходов, направляемых на предоставление субсидий СО НКО, в общем объеме расходов бюджета муниципального образования Московской области на социальную сферу</t>
  </si>
  <si>
    <t>Доля расходов, направляемых на предоставление субсидий СО НКО в сфере социальной защиты населения, в общем объеме расходов бюджета муниципального образования Московской области в сфере социальной защиты населения</t>
  </si>
  <si>
    <t>Количество СО НКО,  которым оказана  финансовая поддержка органами местного самоуправления</t>
  </si>
  <si>
    <t>Количество СО НКО,  которым оказана имущественная  поддержка органами местного самоуправления</t>
  </si>
  <si>
    <t>Количество СО НКО в сфере социальной защиты населения,  которым оказана  имущественная поддержка органами местного самоуправления</t>
  </si>
  <si>
    <t>Общее количество предоставленной  органами местного самоуправления площади на льготных условиях или в безвозмездное пользование СО НКО</t>
  </si>
  <si>
    <t>кв.м</t>
  </si>
  <si>
    <t>Общее количество предоставленной  органами местного самоуправления площади на льготных условиях или в безвозмездное пользование СО НКО в сфере социальной защиты населения</t>
  </si>
  <si>
    <t>Количество СО НКО, которым оказана  консультационная поддержка органами местного самоуправления</t>
  </si>
  <si>
    <t>Численность граждан, принявших участие в просветительских мероприятиях по вопросам деятельности СО НКО</t>
  </si>
  <si>
    <t>Количество проведенных органами местного самоуправления просветительских мероприятий по вопросам деятельности СО НКО</t>
  </si>
  <si>
    <t>8</t>
  </si>
  <si>
    <t>9</t>
  </si>
  <si>
    <t>Муниципальная программа Можайского городского округа «Спорт» на 2020-2024 годы</t>
  </si>
  <si>
    <t>Подпрограмма I «Развитие физической культуры и спорта»</t>
  </si>
  <si>
    <t>40,5</t>
  </si>
  <si>
    <t>16</t>
  </si>
  <si>
    <t>18</t>
  </si>
  <si>
    <t>Уровень обеспеченности граждан спортивными сооружениями исходя из единовременной пропускной способности объектов спорта</t>
  </si>
  <si>
    <t>37,7</t>
  </si>
  <si>
    <t>Доступные спортивные площадки. Доля спортивных площадок, управляемых в соответствии со стандартом их использования</t>
  </si>
  <si>
    <t>50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</si>
  <si>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муниципальном образовании Московской области</t>
  </si>
  <si>
    <t>15</t>
  </si>
  <si>
    <t>Эффективность использования существующих объектов спорта (отношение фактической посещаемости к нормативной пропускной способности)</t>
  </si>
  <si>
    <t>Доля жителей Московской области, выполнивших нормативы испытаний (тестов) Всероссийского комплекса «Готов к труду и обороне» (ГТО), в общей численности населения, принявшего участие в испытаниях (тестах)</t>
  </si>
  <si>
    <t>30,3</t>
  </si>
  <si>
    <t>Доля обучающихся и студентов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</si>
  <si>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>Количество проведенных массовых, официальных физкультурных и спортивных мероприятий</t>
  </si>
  <si>
    <t>140</t>
  </si>
  <si>
    <t>143</t>
  </si>
  <si>
    <t>едениц</t>
  </si>
  <si>
    <t>13</t>
  </si>
  <si>
    <t>Доля занимающихся по программам спортивной подготовки в организациях ведомственной принадлежности физической культуры и спорта</t>
  </si>
  <si>
    <t>Муниципальная программа Можайского городского округа «Развитие сельского хозяйства» на 2020-2024 годы</t>
  </si>
  <si>
    <t>Подпрограмма II «Развитие мелиорации земель сельскохозяйственного назначения»</t>
  </si>
  <si>
    <t>Подпрограмма III «Комплексное развитие сельских территорий»</t>
  </si>
  <si>
    <t>Объем ввода (приобретения) жилья</t>
  </si>
  <si>
    <t>кв. метр</t>
  </si>
  <si>
    <t>Количество отловленных животных без владельцев</t>
  </si>
  <si>
    <t>6.7</t>
  </si>
  <si>
    <t>Подпрограмма VII «Экспорт продукции агропромышленного комплекса Московской области»</t>
  </si>
  <si>
    <t>Объем экспорта АПК</t>
  </si>
  <si>
    <t>Тыс.долл. США</t>
  </si>
  <si>
    <t>«Экология и окружающая среда» на 2020-2024 годы</t>
  </si>
  <si>
    <t>Подпрограмма I «Охрана окружающей среды»</t>
  </si>
  <si>
    <t>Количество проведенных экологических мероприятий</t>
  </si>
  <si>
    <t>Муниципальная программа Можайского городского округа«Безопасность и обеспечение безопасности жизнедеятельности населения» на 2020-2024 годы</t>
  </si>
  <si>
    <t>Подпрограмма I «Профилактика преступлений и иных правонарушений»</t>
  </si>
  <si>
    <t>8.1</t>
  </si>
  <si>
    <t>Снижение общего количества преступлений, совершенных на территории муниципального образования, не менее чем на 5 % ежегодно</t>
  </si>
  <si>
    <t xml:space="preserve">Увеличение доли социально значимых объектов (учреждений), оборудованных в целях антитеррористической защищенности средствами безопасности  </t>
  </si>
  <si>
    <t>Увеличение числа граждан принимающих участие в деятельности народных дружин</t>
  </si>
  <si>
    <t>Снижение доли несовершеннолетних в общем числе лиц, совершивших преступления</t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</si>
  <si>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регион», не менее чем на 5 % ежегодно</t>
  </si>
  <si>
    <t>Благоустроим кладбища «Доля кладбищ, соответствующих Региональному стандарту»</t>
  </si>
  <si>
    <t>Инвентаризация мест захоронений%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</si>
  <si>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</t>
  </si>
  <si>
    <t>Увеличение степени готовности к использованию по предназначению защитных сооружений и иных объектов гражданской обороны</t>
  </si>
  <si>
    <t>Подпрограмма VI «Обеспечивающая подпрограмма»</t>
  </si>
  <si>
    <t>8.2</t>
  </si>
  <si>
    <t>8.3</t>
  </si>
  <si>
    <t>8.4</t>
  </si>
  <si>
    <t>8.5</t>
  </si>
  <si>
    <t>8.6</t>
  </si>
  <si>
    <t>9.1</t>
  </si>
  <si>
    <t>Муниципальная программа Можайского городского округа «Жилище» на 2020-2024 годы</t>
  </si>
  <si>
    <t>Подпрограмма I «Комплексное освоение земельных участков в целях жилищного строительства и развитие застроенных территорий»</t>
  </si>
  <si>
    <t>Объем ввода   индивидуального жилищного  строительства, построенного  населением за счет собственных и (или) кредитных средств</t>
  </si>
  <si>
    <t>Количество семей, улучшивших жилищные условия</t>
  </si>
  <si>
    <t>штук</t>
  </si>
  <si>
    <t>Подпрограмма II «Обеспечение жильём молодых семей»</t>
  </si>
  <si>
    <t>9.2</t>
  </si>
  <si>
    <t xml:space="preserve">Количество молодых семей, получивших свидетельство о праве на получение социальной выплаты </t>
  </si>
  <si>
    <t>Подпрограмма III «Обеспечение жильём детей-сирот и детей, оставшихся без попечения родителей, лиц из числа  детей-сирот и детей, оставшихся без попечения родителей»</t>
  </si>
  <si>
    <t>9.3</t>
  </si>
  <si>
    <t>Подпрограмма IV «Социальная ипотека»</t>
  </si>
  <si>
    <t>9.4</t>
  </si>
  <si>
    <t>Количество участников подпрограммы, получивших финансовую помощь, предоставляемую для погашения основной части долга по ипотечному жилищному кредиту (I этап)</t>
  </si>
  <si>
    <t>9.7</t>
  </si>
  <si>
    <t>Количество свидетельств о праве на получение жилищной субсидии на приобретение жилого помещения или строительство индивидуального жилого дома, выданных многодетным семьям</t>
  </si>
  <si>
    <t>Подпрограмма 8 «Обеспечение жильем отдельных категорий граждан, установленных федеральным законодательством»</t>
  </si>
  <si>
    <t>9.8</t>
  </si>
  <si>
    <t>Количество инвалидов и ветеранов боевых действий, членов семей погибших (умерших) инвалидов и ветеранов боевых действий, получивших государственную поддержку по обеспечению жилыми помещениями за счет средств федерального бюджета</t>
  </si>
  <si>
    <t>Количество граждан, уволенных с военной службы, и приравненных к ним лиц, получивших государственную поддержку по обеспечению жилыми помещениями за счет средств федерального бюджета</t>
  </si>
  <si>
    <t>«Развитие инженерной инфраструктуры и энергоэффективности» на 2020-2024 годы</t>
  </si>
  <si>
    <t>Подпрограмма I «Чистая вода»</t>
  </si>
  <si>
    <t>Количество созданных и восстановленных ВЗУ, ВНС и станций водоподготовки</t>
  </si>
  <si>
    <t>Подпрограмма II «Системы водоотведения»</t>
  </si>
  <si>
    <t>Количество построенных, реконструированных, отремонтированных коллекторов (участков), канализационных насосных станций</t>
  </si>
  <si>
    <t>Подпрограмма III «Создание условий для обеспечения качественными коммунальными услугами»</t>
  </si>
  <si>
    <t xml:space="preserve">Доля актуальных схем теплоснабжения, водоснабжения и  водоотведения, программ комплексного развития систем коммунальной инфраструктуры
</t>
  </si>
  <si>
    <t>Уровень готовности объектов жилищно-коммунального хозяйства муниципальных образований Московской области к осенне-зимнему периоду</t>
  </si>
  <si>
    <t>Подпрограмма IV «Энергосбережение и повышение энергетической эффективности»</t>
  </si>
  <si>
    <t>Подпрограмма VI «Развитие газификации»</t>
  </si>
  <si>
    <t>Подпрограмма VIII «Обеспечивающая подпрограмма»</t>
  </si>
  <si>
    <t>10.8</t>
  </si>
  <si>
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</si>
  <si>
    <t>Бережливый учет – оснащенность многоквартирных домов общедомовыми приборами учета</t>
  </si>
  <si>
    <t>Доля многоквартирных домов с присвоенными классами энергоэффективности</t>
  </si>
  <si>
    <t>Количество разработанных проектов для газификации населенных пунктов и многоквартирных жилых домов</t>
  </si>
  <si>
    <t>Количество населенных пунктов, в которых построены газопроводы, произведен пуск газа в построенный газопровод, многоквартирные жилые дома переведены с сжиженного углеводородного газа на природный газ</t>
  </si>
  <si>
    <t>«Предпринимательство» на 2020-2024 годы</t>
  </si>
  <si>
    <t>Подпрограмма I «Инвестиции»</t>
  </si>
  <si>
    <t>Подпрограмма II «Развитие конкуренции»</t>
  </si>
  <si>
    <t>11.3</t>
  </si>
  <si>
    <t>Подпрограмма III «Развитие малого и среднего предпринимательства»</t>
  </si>
  <si>
    <t>Подпрограмма IV «Развитие потребительского рынка и услуг на территории муниципального образования Московской области»</t>
  </si>
  <si>
    <t>11.4</t>
  </si>
  <si>
    <t>Объем инвестиций, привлеченных в основной капитал (без учета бюджетных инвестиций), на душу населения</t>
  </si>
  <si>
    <t>тыс. руб.</t>
  </si>
  <si>
    <t>Количество многопрофильных индустриальных парков, технологических парков, промышленных площадок</t>
  </si>
  <si>
    <t>Площадь территории, на которую привлечены новые резиденты</t>
  </si>
  <si>
    <t>Увеличение среднемесячной заработной платы работников организаций, не относящихся к субъектам малого предпринимательства</t>
  </si>
  <si>
    <t>Доля обоснованных, частично обоснованных жалоб в Федеральную антимонопольную службу (ФАС России) (от общего количества опубликованных торгов)</t>
  </si>
  <si>
    <t>Количество реализованных требований Стандарта развития конкуренции в муниципальном образовании Московской области</t>
  </si>
  <si>
    <t>тыс. единиц</t>
  </si>
  <si>
    <t>Количество самозанятых граждан, зафиксировавших свой статус, с учетом введения налогового режима для самозанятых, нарастающим итогом</t>
  </si>
  <si>
    <t>кв.м./1000 чел.</t>
  </si>
  <si>
    <t>Прирост площадей торговых объектов</t>
  </si>
  <si>
    <t>тыс. кв. м.</t>
  </si>
  <si>
    <t>Прирост посадочных мест на объектах общественного питания</t>
  </si>
  <si>
    <t>посадочные места</t>
  </si>
  <si>
    <t>рабочие места</t>
  </si>
  <si>
    <t xml:space="preserve">Муниципальная программа Можайского городского округа «Управление имуществом и муниципальными финансами» на 2020-2024 годы </t>
  </si>
  <si>
    <t>Эффективность работы по взысканию задолженности по арендной плате за муниципальное имущество и землю</t>
  </si>
  <si>
    <t>Поступления доходов в бюджет муниципального образования от распоряжения земельными участками, государственная собственность на которые не разграничена</t>
  </si>
  <si>
    <t>Поступления доходов в бюджет муниципального образования от распоряжения муниципальным имуществом и землей</t>
  </si>
  <si>
    <t>Исключение незаконных решений по земле</t>
  </si>
  <si>
    <t>Численность муниципальных служащих, прошедших обучение по программам профессиональной переподготовки, повышения квалификации, краткосрочных семинаров</t>
  </si>
  <si>
    <t>Подпрограмма IV «Управление муниципальными финансами»</t>
  </si>
  <si>
    <t>Подпрограмма I «Развитие имущественного комплекса»</t>
  </si>
  <si>
    <t>Подпрограмма III «Совершенствование муниципальной службы Московской области»</t>
  </si>
  <si>
    <t>Привлечение новых налоговых резидентов</t>
  </si>
  <si>
    <t>13.1</t>
  </si>
  <si>
    <t>Подпрограмма I «Развитие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медиасреды»</t>
  </si>
  <si>
    <t>Подпрограмма  III «Эффективное местное самоуправление Московской области»</t>
  </si>
  <si>
    <t>13.3</t>
  </si>
  <si>
    <t>Подпрограмма IV «Молодежь Подмосковья»</t>
  </si>
  <si>
    <t>Подпрограмма VI «Развитие туризма в Московской области»</t>
  </si>
  <si>
    <t>13.4</t>
  </si>
  <si>
    <t>13.5</t>
  </si>
  <si>
    <t>13.6</t>
  </si>
  <si>
    <t>Информирование населения через СМИ</t>
  </si>
  <si>
    <t>Количество проектов, реализованных на основании заявок жителей Московской области в рамках применения практик инициативного бюджетирования</t>
  </si>
  <si>
    <t>Туристский поток в Московскую область</t>
  </si>
  <si>
    <t>Численность лиц, размещенных в коллективных средствах размещения</t>
  </si>
  <si>
    <t>Объём платных туристских услуг, оказанных населению</t>
  </si>
  <si>
    <t>Экскурсионный поток в Московскую область</t>
  </si>
  <si>
    <t>Млн. человек</t>
  </si>
  <si>
    <t>Тыс. человек</t>
  </si>
  <si>
    <t>Млн. рублей</t>
  </si>
  <si>
    <t>Подпрограмма I «Пассажирский транспорт общего пользования»</t>
  </si>
  <si>
    <t>Подпрограмма II «Дороги Подмосковья»</t>
  </si>
  <si>
    <t>14.1</t>
  </si>
  <si>
    <t>14.2</t>
  </si>
  <si>
    <t>14.5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</si>
  <si>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</si>
  <si>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15.1</t>
  </si>
  <si>
    <t>15.2</t>
  </si>
  <si>
    <t>Подпрограмма I «Разработка Генерального плана развития городского округа»</t>
  </si>
  <si>
    <t>16.1</t>
  </si>
  <si>
    <t>16.2</t>
  </si>
  <si>
    <t>17</t>
  </si>
  <si>
    <t>Подпрограмма I «Комфортная городская среда»</t>
  </si>
  <si>
    <t>Подпрограмма II «Благоустройство территорий»</t>
  </si>
  <si>
    <t>17.1</t>
  </si>
  <si>
    <t>17.2</t>
  </si>
  <si>
    <t>17.3</t>
  </si>
  <si>
    <t>Подпрограмма III «Строительство (реконструкция) объектов образования»</t>
  </si>
  <si>
    <t>18.3</t>
  </si>
  <si>
    <t>Подпрограмма V «Строительство (реконструкция) объектов физической культуры и спорта»</t>
  </si>
  <si>
    <t>18.5</t>
  </si>
  <si>
    <t>Подпрограмма II «Обеспечение мероприятий по переселению граждан из аварийного жилищного фонда в Московской области»</t>
  </si>
  <si>
    <t>19</t>
  </si>
  <si>
    <t>19.2</t>
  </si>
  <si>
    <t>Муниципальная программа Можайского городского округа «Развитие институтов гражданского общества, повышение эффективности местного самоуправления и реализации молодежной политики» на 2020-2024 годы</t>
  </si>
  <si>
    <t>Муниципальная программа Можайского городского округа «Развитие и функционирование дорожно-транспортного комплекса» на 2020-2024 годы</t>
  </si>
  <si>
    <t>Муниципальная программа Можайского городского округа «Цифровое муниципальное образование» на 2020-2024 годы</t>
  </si>
  <si>
    <t>Муниципальная программа Можайского городского округа «Архитектура и градостроительство» на 2020-2024 годы</t>
  </si>
  <si>
    <t>Муниципальная программа Можайского городского округа «Формирование современной комфортной городской среды» на 2020-2024 годы</t>
  </si>
  <si>
    <t>Муниципальная программа Можайского городского округа «Строительство объектов социальной инфраструктуры» на 2020-2024 годы</t>
  </si>
  <si>
    <t>Муниципальная программа Можайского городского округа «Переселение граждан из аварийного жилищного фонда» на 2020-2024 годы</t>
  </si>
  <si>
    <t>чел./100 тыс. населения</t>
  </si>
  <si>
    <t>км/тыс.кв.м</t>
  </si>
  <si>
    <t>Выполнение требований комфортности и доступности МФЦ</t>
  </si>
  <si>
    <t>-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</si>
  <si>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</si>
  <si>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Отложенные решения – Доля отложенных решений от числа ответов, предоставленных на портале «Добродел» (два и более раз)</t>
  </si>
  <si>
    <t>Наличие утвержденного в актуальной версии генерального плана городского округа (внесение изменений в генеральный план городского округа)</t>
  </si>
  <si>
    <t>Наличие утвержденных в актуальной версии Правил землепользования и застройки городского округа (внесение изменений в Правила землепользования и застройки городского округа)</t>
  </si>
  <si>
    <t>Количество ликвидированных самовольных, недостроенных и аварийных объектов на территории муниципального образования Московской области</t>
  </si>
  <si>
    <t>Количество присвоенных/аннулированных адресов объектам адресации,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значения), наименований элементам планировочной структуры</t>
  </si>
  <si>
    <t>Количество согласованных/несогласованных обращений о  переустройстве и перепланировке помещений в многоквартирном доме</t>
  </si>
  <si>
    <t>Количество разработанных концепций благоустройства общественных территорий</t>
  </si>
  <si>
    <t>Количество разработанных проектов благоустройства общественных территорий</t>
  </si>
  <si>
    <t>Количество установленных детских игровых площадок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</si>
  <si>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</si>
  <si>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>кв. метры</t>
  </si>
  <si>
    <t>Количество отремонтированных колодцев</t>
  </si>
  <si>
    <t>Ликвидировано несанкционированных навалов мусора, куб. м</t>
  </si>
  <si>
    <t>Содержание территории детских игровых площадок в нормативном состоянии</t>
  </si>
  <si>
    <t>Содержание контейнерных площадок в нормативном состоянии</t>
  </si>
  <si>
    <t>Содержание информационных стендов в нормативном состоянии</t>
  </si>
  <si>
    <t>Содержание внутриквартальных дорог в нормативном состоянии</t>
  </si>
  <si>
    <t>тыс.кв.м</t>
  </si>
  <si>
    <t>Количество отремонтированных подъездов в МКД</t>
  </si>
  <si>
    <t>Количество введенных в эксплуатацию объектов общего образования за счет бюджетных средств</t>
  </si>
  <si>
    <t>Количество введенных в эксплуатацию объектов физической культуры и спорта</t>
  </si>
  <si>
    <t>Количество введенных в эксплуатацию муниципальных стадионов</t>
  </si>
  <si>
    <t>Наличие задолженности в муниципальный бюджет по платежам за установку и эксплуатацию рекламных конструкций</t>
  </si>
  <si>
    <t>Подпрограмма III «Подготовка спортивного резерва»</t>
  </si>
  <si>
    <t>Подпрограмма I «Развитие отраслей сельского хозяйства и перерабатывающей промышленности»</t>
  </si>
  <si>
    <t>Подпрограмма IV «Обеспечение эпизоотического и ветеринарно-санитарного благополучия»</t>
  </si>
  <si>
    <t>Подпрограмма III «Развитие и совершенствование систем оповещения и информирования населения муниципального образования Московской области»</t>
  </si>
  <si>
    <t>Подпрограмма VII «Улучшение жилищных условий отдельных категорий многодетных семей»</t>
  </si>
  <si>
    <t>Подпрограмма III «Создание условий для обеспечения комфортного проживания жителей в многоквартирных домах Московской области»</t>
  </si>
  <si>
    <t>Показатели не предусмотрены, расчет результативности и эффективности не производится</t>
  </si>
  <si>
    <t>Финансирование не предусмотрено, эффективность не расчитывается</t>
  </si>
  <si>
    <t xml:space="preserve"> </t>
  </si>
  <si>
    <t xml:space="preserve">Доля зданий, строений, сооружений муниципальной собственности, соответствующих нормальному уровню энергетической эффективности и выше (A, B, C, D)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</si>
  <si>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
</t>
  </si>
  <si>
    <t>Планируемые результаты реализации муниципальной программы (показатели)</t>
  </si>
  <si>
    <t>Вес показателей в МП</t>
  </si>
  <si>
    <t>минут</t>
  </si>
  <si>
    <t>Количество прикрепленного населения к медицинским организациям на территории округа</t>
  </si>
  <si>
    <t>Жилье – медикам, первичного звена и узкого профиля, обеспеченных жильем из числа привлеченных и нуждающихся</t>
  </si>
  <si>
    <t>16800</t>
  </si>
  <si>
    <t>17269</t>
  </si>
  <si>
    <t>Количество посещений библиотек (на 1 жителя в год) (комплектование книжных фондов муниципальных общедоступных библиотек)</t>
  </si>
  <si>
    <t>посещений</t>
  </si>
  <si>
    <t>159,773</t>
  </si>
  <si>
    <t>160,147</t>
  </si>
  <si>
    <t>Подпрограмма IV «Развитие профессионального искусства, гастрольно-концертной и культурно-досуговой деятельности, кинематографии Московской области»</t>
  </si>
  <si>
    <t>Увеличение числа посещений культурных мероприятий</t>
  </si>
  <si>
    <t>425,651</t>
  </si>
  <si>
    <t>472,489</t>
  </si>
  <si>
    <t xml:space="preserve">Соотношение средней заработной платы работников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</t>
  </si>
  <si>
    <t>100,17</t>
  </si>
  <si>
    <t xml:space="preserve">Количество получателей адресной финансовой поддержки по итогам рейтингования обучающихся учреждений дополнительного образования сферы культуры Московской области </t>
  </si>
  <si>
    <t>Доля детей, привлекаемых к участию в творческих мероприятиях сферы культуры</t>
  </si>
  <si>
    <t>Подпрограмма V «Укрепление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области»</t>
  </si>
  <si>
    <t>Количество организаций культуры, получивших современное оборудование</t>
  </si>
  <si>
    <t>Количество организаций культуры, получивших современное оборудование (детские школы искусств по видам искусств)  (приобретение музыкальных инструментов, оборудования и учебных материалов)</t>
  </si>
  <si>
    <t>Количество организаций культуры, получивших современное оборудование (детские школы искусств по видам искусств)  (приобретение музыкальных инструментов)</t>
  </si>
  <si>
    <t xml:space="preserve">Доля детей в возрасте от 5 до 18 лет, охваченных дополнительным образованием сферы культуры </t>
  </si>
  <si>
    <t>Доля детей в возрасте от 7 до 15 лет, обучающихся по предпрофессиональным программам в области искусств</t>
  </si>
  <si>
    <t>12,5</t>
  </si>
  <si>
    <t>33</t>
  </si>
  <si>
    <t xml:space="preserve"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 </t>
  </si>
  <si>
    <t xml:space="preserve">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 </t>
  </si>
  <si>
    <t xml:space="preserve">Доля архивных документов, переведенных в электронно-цифровую форму, от общего количества документов, находящихся на хранении в муниципальном архиве муниципального образования </t>
  </si>
  <si>
    <t>Доля субвенции бюджету муниципального образования Московской области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муниципальном архиве, освоенная бюджетом муниципального образования Московской области в общей сумме указанной субвенции</t>
  </si>
  <si>
    <t>1,5</t>
  </si>
  <si>
    <t>Создание дополнительных мест для детей в возрасте от 2 месяцев до 3 лет в образовательных организациях, реализующих образовательные программы дошкольного образования</t>
  </si>
  <si>
    <t>Доступность дошкольного образования для детей в возрасте до 3-х лет</t>
  </si>
  <si>
    <t>93,25</t>
  </si>
  <si>
    <t xml:space="preserve">Отношение средней заработной платы педагогических работников общеобразовательных организаций общего образования к среднемесячному доходу от трудовой деятельности </t>
  </si>
  <si>
    <t>110</t>
  </si>
  <si>
    <t>109,78</t>
  </si>
  <si>
    <t>Обновлена материально-техническая база для формирования у обучающихся современных технологических и гуманитарных навыков. Создана материально-техническая база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(нарастающим итогом)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</si>
  <si>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</t>
  </si>
  <si>
    <t>В общеобразовательных организациях, расположенных в сельской местности и малых городах, обновлена материально-техническая база для занятий детей физической культурой и спортом (нарастающим итогом)</t>
  </si>
  <si>
    <t>Доля обучающихся, получающих начальное общее образование в государственных и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государственных и муниципальных образовательных организациях</t>
  </si>
  <si>
    <t>Доля выпускников текущего года, набравших 220 баллов и более по 3 предметам, к общему количеству выпускников текущего года, сдававших ЕГЭ по 3 и более предметам</t>
  </si>
  <si>
    <t>24,88</t>
  </si>
  <si>
    <t>24,9</t>
  </si>
  <si>
    <t>25</t>
  </si>
  <si>
    <t xml:space="preserve">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</t>
  </si>
  <si>
    <t xml:space="preserve">Число детей, охваченных деятельностью детских технопарков "Кванториум" (мобильных технопарков "Кванториум")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 </t>
  </si>
  <si>
    <t>0,117</t>
  </si>
  <si>
    <t>77,94</t>
  </si>
  <si>
    <t>65,3</t>
  </si>
  <si>
    <t xml:space="preserve">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
</t>
  </si>
  <si>
    <t xml:space="preserve">Доля детей-инвалидов в возрасте от 1,5 года до 7 лет, охваченных дошкольным образованием, в общей численности детей-инвалидов такого возраста
</t>
  </si>
  <si>
    <t xml:space="preserve">Доля детей-инвалидов в возрасте от 5 до 18 лет, получающих дополнительное образование, в общей численности детей-инвалидов данного возраста
</t>
  </si>
  <si>
    <t>Количество СО НКО в сфере физической культуры и спорта, которым оказана поддержка органами местного самоуправления</t>
  </si>
  <si>
    <t>Доля жителей муниципального образования 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 в возрасте 3-79 лет</t>
  </si>
  <si>
    <t>45,1</t>
  </si>
  <si>
    <t>46</t>
  </si>
  <si>
    <t>37,31</t>
  </si>
  <si>
    <t>36,5</t>
  </si>
  <si>
    <t>67,14</t>
  </si>
  <si>
    <t>95</t>
  </si>
  <si>
    <t>96,1</t>
  </si>
  <si>
    <t>15,5</t>
  </si>
  <si>
    <t>15,6</t>
  </si>
  <si>
    <t>97</t>
  </si>
  <si>
    <t>103,02</t>
  </si>
  <si>
    <t>120</t>
  </si>
  <si>
    <t>30,9</t>
  </si>
  <si>
    <t>67,4</t>
  </si>
  <si>
    <t>50,</t>
  </si>
  <si>
    <t>50,9</t>
  </si>
  <si>
    <t>66,7</t>
  </si>
  <si>
    <t>Инвестиции в основной капитал по видам экономической деятельности: Растениеводство и животноводство, охота и предоставление соответствующих услуг в этих областях, производство пищевых продуктов, производство напитков</t>
  </si>
  <si>
    <t>Количество реализованных проектов по благоустройству сельских территорий</t>
  </si>
  <si>
    <t>Количество водных объектов, на которых выполнены мероприятия по ликвидации последствий засорения</t>
  </si>
  <si>
    <t>Подпрограмма 2 «Развитие водоохранного комплекса»</t>
  </si>
  <si>
    <t>7.2</t>
  </si>
  <si>
    <t xml:space="preserve">Количество восстановленных (ремонт, реставрация, благоустройство) воинских захоронений Количество восстановленных (ремонт, реставрация, благоустройство) воинских захоронений </t>
  </si>
  <si>
    <t xml:space="preserve">Подпрограмма II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 </t>
  </si>
  <si>
    <t>Степень готовности муниципального образования Московской области к действиям по предназначению при возникновении чрезвычайных ситуациях (происшествиях) природного и техногенного характера</t>
  </si>
  <si>
    <t>Прирост уровня безопасности людей на водных объектах, расположенных на территории Московской области</t>
  </si>
  <si>
    <t>Подпрограмма IV «Обеспечение пожарной безопасности на территории муниципального образования Московской области»</t>
  </si>
  <si>
    <t>Повышение степени пожарной защищенности городского округа, по отношению к базовому периоду 2019 года.</t>
  </si>
  <si>
    <t>Подпрограмма V «Обеспечение мероприятий гражданской обороны на территории муниципального образования Московской области»</t>
  </si>
  <si>
    <t>Темп прироста степени обеспеченности запасами материально-технических, продовольственных, медицинских и иных средств для целей гражданской обороны</t>
  </si>
  <si>
    <t>Решаем проблемы дольщиков. Сопровождение проблемных объектов до восстановления прав пострадавших граждан</t>
  </si>
  <si>
    <t xml:space="preserve">Количество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– ИЖС) или садового дома установленным параметрам и допустимости размещения объектов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 </t>
  </si>
  <si>
    <t>Доля детей-сирот и детей, оставшихся без попечения родителей, лиц из числа детей-сирот и детей, оставшихся без попечения родителей, состоящих на учете на получение жилого помещения, включая лиц в возрасте от 23 лет и старше, обеспеченных    жилыми помещениями за отчетный год, в  общей численности детей-сирот и детей, оставшихся без  попечения родителей, лиц из числа детей-сирот  и детей, оставшихся без попечения родителей, включенных  в   список детей-сирот и детей, оставшихся без попечения родителей, лиц из их числа,  которые  подлежат обеспечению  жилыми   помещениями  в отчетном году</t>
  </si>
  <si>
    <t>Численность детей-сирот и детей,  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</t>
  </si>
  <si>
    <t>Количество ветеранов и инвалидов Великой Отечественной войны, членов семей погибших  (умерших) инвалидов и  участников Великой Отечественной  войны, получивших государственную поддержку по обеспечению жилыми помещениями за счёт средств федерального бюджета</t>
  </si>
  <si>
    <t>Количество инвалидов и семей, имеющих детей-инвалидов, получивших государственную поддержку по обеспечению жилыми помещениями за счёт средств федерального бюджета</t>
  </si>
  <si>
    <t>Процент заполняемости многофункциональных индустриальных парков, технологических парков, промышленных площадок</t>
  </si>
  <si>
    <t>Количество привлеченных резидентов на территории многофункциональных индустриальных парков, технологических парков, промышленных площадок муниципальных образований Московской области</t>
  </si>
  <si>
    <t>Темп роста (индекс роста) физического объема инвестиций в основной капитал, за исключением инвестиций инфраструктурных монополий (федеральные проекты) и бюджетных ассигнований федерального бюджета</t>
  </si>
  <si>
    <t>96,9</t>
  </si>
  <si>
    <t>Доля общей экономии денежных средств от общей суммы состоявшихся торгов</t>
  </si>
  <si>
    <t>Доля закупок среди субъектов малого и среднего предпринимательства, социально ориентированных некоммерческих организаций, осуществляемых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</t>
  </si>
  <si>
    <t>Среднее количество участников на состоявшихся торгах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</si>
  <si>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</si>
  <si>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Число субъектов малого и среднего предпринимательства в расчете на 10 тыс. человек населения</t>
  </si>
  <si>
    <t>Стандарт потребительского рынка и услуг</t>
  </si>
  <si>
    <t xml:space="preserve">Доля ОДС, соответствующих требованиям, нормам и стандартам действующего законодательства, от общего количества ОДС
</t>
  </si>
  <si>
    <t>Доля проведенных аукционов на право заключения договора аренды земельных участков для субъектов малого и среднего предпринимательства к общему количеству таких торгов</t>
  </si>
  <si>
    <t>тыс. рублей на 10000 населения</t>
  </si>
  <si>
    <t>Прирост налоговых доходов бюджета муниципального образования</t>
  </si>
  <si>
    <t>Уровень информированности населения в социальных сетях</t>
  </si>
  <si>
    <t xml:space="preserve">Доля молодежи, задействованной в мероприятиях по вовлечению в творческую деятельность, %
</t>
  </si>
  <si>
    <t>Соблюдение расписания на автобусных маршрутах, процент</t>
  </si>
  <si>
    <t>Контроль работы перевозчиков на муниципальных и межмуниципальных маршрутах</t>
  </si>
  <si>
    <t>ДТП. Снижение смертности от дорожно-транспортных происшествий: на дорогах федерального значения, на дорогах регионального значения, на дорогах муниципального значения, на частных дорогах, количество погибших на 100 тыс. населения</t>
  </si>
  <si>
    <t>чел./тыс.населения</t>
  </si>
  <si>
    <t>Ремонт (капитальный ремонт) сети автомобильных дорог общего пользования местного значения, км/тыс.кв.м</t>
  </si>
  <si>
    <t xml:space="preserve">10,735 /75,135 </t>
  </si>
  <si>
    <t>4,069 /28,482</t>
  </si>
  <si>
    <t>3,520/23,4906</t>
  </si>
  <si>
    <t>Снижение смертности на дорогах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</si>
  <si>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связи»</t>
  </si>
  <si>
    <t>Доля заявителей МФЦ, ожидающих в очереди более 11 минут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</si>
  <si>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</si>
  <si>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</si>
  <si>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 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
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</si>
  <si>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</si>
  <si>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Доля помещений аппаратных, приведенных в соответствие со стандартом «Цифровая школа» в части
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
</t>
  </si>
  <si>
    <t>Наличие утвержденных нормативов градостроительного проектирования городского округа (внесение изменений в нормативы градостроительного проектирования городского округа)</t>
  </si>
  <si>
    <t>Наличие проекта планировки, проекта межевания территорий.</t>
  </si>
  <si>
    <t>Наличие утвержденной карты планируемого размещения объектов местного значения муниципального образования Московской области</t>
  </si>
  <si>
    <t>Количество благоустроенных общественных территорий</t>
  </si>
  <si>
    <t>Площадь устраненных дефектов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</si>
  <si>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Количество объектов систем наружного освещения, в отношении которых реализованы мероприятия по устройству и капитальному ремонту</t>
  </si>
  <si>
    <t>Количество объектов в отношении которых реализованы мероприятия по устройству архитектурно-художественного освещения</t>
  </si>
  <si>
    <t>Соответствие внешнего вида ограждений региональным требованиям</t>
  </si>
  <si>
    <t>баллов</t>
  </si>
  <si>
    <t>Количество МКД, в которых проведен капитальный ремонт в рамках региональной программы</t>
  </si>
  <si>
    <t>Количество граждан, переселенных из аварийного жилищного фонда, признанного таковым до 01.01.2017, переселенных по второй подпрограмме</t>
  </si>
  <si>
    <t>Тыс.чел.</t>
  </si>
  <si>
    <t>Количество граждан, переселенных из аварийного жилищного фонда, признанного таковым после  01.01.2017, переселенных по второй подпрограмме</t>
  </si>
  <si>
    <t xml:space="preserve">       </t>
  </si>
  <si>
    <t>Доля сельских населенных пунктов, обслуживаемых по доставке продовольственных и непродовольственных товаров</t>
  </si>
  <si>
    <r>
      <t xml:space="preserve">ОТЧЕТ
о достижении значений показателей муниципальных программ Можайского городского округа
и расчет оценки эффективности реализации муниципальных программ </t>
    </r>
    <r>
      <rPr>
        <b/>
        <sz val="14"/>
        <rFont val="Times New Roman"/>
        <family val="1"/>
        <charset val="204"/>
      </rPr>
      <t>за 2021 год</t>
    </r>
  </si>
  <si>
    <t>Планируемое значение показателя на 2021 год</t>
  </si>
  <si>
    <t>Достигнутое значение показателя в 2021 году</t>
  </si>
  <si>
    <t>Объем финансирования
ПЛАН на 2021 год</t>
  </si>
  <si>
    <t>Объем финансирования
ФАКТ в 2021 году</t>
  </si>
  <si>
    <t>Подпрограмма III «Развитие библиотечного дела в Московской области»</t>
  </si>
  <si>
    <t>Подпрограмма VII «Развитие архивного дела в Московской области»</t>
  </si>
  <si>
    <t>Подпрограмма VII «Развитие добровольчества (волонтерства) Московской области»</t>
  </si>
  <si>
    <t>13.7</t>
  </si>
  <si>
    <t>Общая численность граждан Российской Федерации,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чел.</t>
  </si>
  <si>
    <t>Подпрограмма II «Реализация политики пространственного развития городского округа»</t>
  </si>
  <si>
    <t>1,53</t>
  </si>
  <si>
    <t>Подпрограмма VI «Развитие образования в сфере культуры Московской области»</t>
  </si>
  <si>
    <t>2.6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</si>
</sst>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2" fillId="5" borderId="8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9" fontId="2" fillId="5" borderId="8" xfId="0" applyNumberFormat="1" applyFont="1" applyFill="1" applyBorder="1" applyAlignment="1">
      <alignment horizontal="center" vertical="top"/>
    </xf>
    <xf numFmtId="0" fontId="5" fillId="0" borderId="0" xfId="0" applyFont="1"/>
    <xf numFmtId="49" fontId="3" fillId="2" borderId="6" xfId="0" applyNumberFormat="1" applyFont="1" applyFill="1" applyBorder="1" applyAlignment="1">
      <alignment horizontal="center" vertical="top"/>
    </xf>
    <xf numFmtId="0" fontId="0" fillId="2" borderId="0" xfId="0" applyFill="1"/>
    <xf numFmtId="49" fontId="3" fillId="2" borderId="6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2" borderId="0" xfId="0" applyFont="1" applyFill="1"/>
    <xf numFmtId="2" fontId="0" fillId="2" borderId="0" xfId="0" applyNumberFormat="1" applyFill="1"/>
    <xf numFmtId="0" fontId="5" fillId="2" borderId="0" xfId="0" applyFont="1" applyFill="1"/>
    <xf numFmtId="49" fontId="3" fillId="2" borderId="5" xfId="0" applyNumberFormat="1" applyFont="1" applyFill="1" applyBorder="1" applyAlignment="1">
      <alignment horizontal="center" vertical="top" wrapText="1"/>
    </xf>
    <xf numFmtId="49" fontId="3" fillId="5" borderId="8" xfId="0" applyNumberFormat="1" applyFont="1" applyFill="1" applyBorder="1" applyAlignment="1">
      <alignment horizontal="center" vertical="top"/>
    </xf>
    <xf numFmtId="49" fontId="3" fillId="3" borderId="8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2" fillId="3" borderId="14" xfId="0" applyNumberFormat="1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2" fillId="2" borderId="4" xfId="0" applyNumberFormat="1" applyFont="1" applyFill="1" applyBorder="1" applyAlignment="1">
      <alignment horizontal="center" vertical="top" wrapText="1"/>
    </xf>
    <xf numFmtId="165" fontId="2" fillId="3" borderId="1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6" fontId="2" fillId="3" borderId="1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49" fontId="2" fillId="5" borderId="7" xfId="0" applyNumberFormat="1" applyFont="1" applyFill="1" applyBorder="1" applyAlignment="1">
      <alignment horizontal="center" vertical="top"/>
    </xf>
    <xf numFmtId="49" fontId="2" fillId="5" borderId="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166" fontId="2" fillId="2" borderId="0" xfId="0" applyNumberFormat="1" applyFont="1" applyFill="1" applyAlignment="1">
      <alignment horizontal="center" vertical="top"/>
    </xf>
    <xf numFmtId="165" fontId="2" fillId="2" borderId="0" xfId="0" applyNumberFormat="1" applyFont="1" applyFill="1" applyAlignment="1">
      <alignment horizontal="center" vertical="top"/>
    </xf>
    <xf numFmtId="2" fontId="2" fillId="2" borderId="0" xfId="0" applyNumberFormat="1" applyFont="1" applyFill="1" applyAlignment="1">
      <alignment horizontal="center" vertical="top"/>
    </xf>
    <xf numFmtId="166" fontId="2" fillId="5" borderId="14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165" fontId="2" fillId="5" borderId="14" xfId="0" applyNumberFormat="1" applyFont="1" applyFill="1" applyBorder="1" applyAlignment="1">
      <alignment horizontal="center" vertical="top" wrapText="1"/>
    </xf>
    <xf numFmtId="2" fontId="2" fillId="5" borderId="14" xfId="0" applyNumberFormat="1" applyFont="1" applyFill="1" applyBorder="1" applyAlignment="1">
      <alignment horizontal="center" vertical="top" wrapText="1"/>
    </xf>
    <xf numFmtId="2" fontId="2" fillId="5" borderId="19" xfId="0" applyNumberFormat="1" applyFont="1" applyFill="1" applyBorder="1" applyAlignment="1">
      <alignment horizontal="center" vertical="top"/>
    </xf>
    <xf numFmtId="49" fontId="2" fillId="3" borderId="12" xfId="0" applyNumberFormat="1" applyFont="1" applyFill="1" applyBorder="1" applyAlignment="1">
      <alignment horizontal="center" vertical="top" wrapText="1"/>
    </xf>
    <xf numFmtId="49" fontId="2" fillId="5" borderId="14" xfId="0" applyNumberFormat="1" applyFont="1" applyFill="1" applyBorder="1" applyAlignment="1">
      <alignment horizontal="center" vertical="top" wrapText="1"/>
    </xf>
    <xf numFmtId="0" fontId="1" fillId="5" borderId="0" xfId="0" applyFont="1" applyFill="1"/>
    <xf numFmtId="49" fontId="2" fillId="2" borderId="8" xfId="0" applyNumberFormat="1" applyFont="1" applyFill="1" applyBorder="1" applyAlignment="1">
      <alignment horizontal="center"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49" fontId="2" fillId="5" borderId="1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166" fontId="2" fillId="5" borderId="14" xfId="0" applyNumberFormat="1" applyFont="1" applyFill="1" applyBorder="1" applyAlignment="1">
      <alignment horizontal="center" vertical="top"/>
    </xf>
    <xf numFmtId="49" fontId="2" fillId="3" borderId="8" xfId="0" applyNumberFormat="1" applyFont="1" applyFill="1" applyBorder="1" applyAlignment="1">
      <alignment horizontal="center" vertical="top"/>
    </xf>
    <xf numFmtId="166" fontId="2" fillId="3" borderId="14" xfId="0" applyNumberFormat="1" applyFont="1" applyFill="1" applyBorder="1" applyAlignment="1">
      <alignment horizontal="center" vertical="top"/>
    </xf>
    <xf numFmtId="49" fontId="2" fillId="3" borderId="7" xfId="0" applyNumberFormat="1" applyFont="1" applyFill="1" applyBorder="1" applyAlignment="1">
      <alignment horizontal="center" vertical="top"/>
    </xf>
    <xf numFmtId="166" fontId="2" fillId="5" borderId="13" xfId="0" applyNumberFormat="1" applyFont="1" applyFill="1" applyBorder="1" applyAlignment="1">
      <alignment horizontal="center" vertical="top"/>
    </xf>
    <xf numFmtId="49" fontId="2" fillId="5" borderId="11" xfId="0" applyNumberFormat="1" applyFont="1" applyFill="1" applyBorder="1" applyAlignment="1">
      <alignment horizontal="center" vertical="top"/>
    </xf>
    <xf numFmtId="164" fontId="2" fillId="5" borderId="14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164" fontId="2" fillId="3" borderId="14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5" borderId="14" xfId="0" applyNumberFormat="1" applyFont="1" applyFill="1" applyBorder="1" applyAlignment="1">
      <alignment horizontal="center" vertical="top"/>
    </xf>
    <xf numFmtId="164" fontId="2" fillId="3" borderId="14" xfId="0" applyNumberFormat="1" applyFont="1" applyFill="1" applyBorder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166" fontId="2" fillId="0" borderId="4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3" borderId="14" xfId="0" applyNumberFormat="1" applyFont="1" applyFill="1" applyBorder="1" applyAlignment="1">
      <alignment horizontal="center" vertical="top" wrapText="1"/>
    </xf>
    <xf numFmtId="2" fontId="2" fillId="3" borderId="19" xfId="0" applyNumberFormat="1" applyFont="1" applyFill="1" applyBorder="1" applyAlignment="1">
      <alignment horizontal="center" vertical="top"/>
    </xf>
    <xf numFmtId="1" fontId="2" fillId="5" borderId="14" xfId="0" applyNumberFormat="1" applyFont="1" applyFill="1" applyBorder="1" applyAlignment="1">
      <alignment horizontal="center" vertical="top" wrapText="1"/>
    </xf>
    <xf numFmtId="164" fontId="2" fillId="5" borderId="19" xfId="0" applyNumberFormat="1" applyFont="1" applyFill="1" applyBorder="1" applyAlignment="1">
      <alignment horizontal="center" vertical="top" wrapText="1"/>
    </xf>
    <xf numFmtId="2" fontId="2" fillId="5" borderId="19" xfId="0" applyNumberFormat="1" applyFont="1" applyFill="1" applyBorder="1" applyAlignment="1">
      <alignment horizontal="center" vertical="top" wrapText="1"/>
    </xf>
    <xf numFmtId="2" fontId="2" fillId="5" borderId="7" xfId="0" applyNumberFormat="1" applyFont="1" applyFill="1" applyBorder="1" applyAlignment="1">
      <alignment horizontal="center" vertical="top" wrapText="1"/>
    </xf>
    <xf numFmtId="166" fontId="2" fillId="5" borderId="8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2" fillId="2" borderId="6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/>
    </xf>
    <xf numFmtId="1" fontId="2" fillId="5" borderId="14" xfId="0" applyNumberFormat="1" applyFont="1" applyFill="1" applyBorder="1" applyAlignment="1">
      <alignment horizontal="center" vertical="top"/>
    </xf>
    <xf numFmtId="1" fontId="2" fillId="3" borderId="14" xfId="0" applyNumberFormat="1" applyFont="1" applyFill="1" applyBorder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2" borderId="0" xfId="0" applyNumberFormat="1" applyFont="1" applyFill="1" applyAlignment="1">
      <alignment horizontal="center" vertical="top"/>
    </xf>
    <xf numFmtId="1" fontId="2" fillId="2" borderId="6" xfId="0" applyNumberFormat="1" applyFont="1" applyFill="1" applyBorder="1" applyAlignment="1">
      <alignment horizontal="center" vertical="top"/>
    </xf>
    <xf numFmtId="165" fontId="2" fillId="2" borderId="6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top"/>
    </xf>
    <xf numFmtId="1" fontId="2" fillId="2" borderId="5" xfId="0" applyNumberFormat="1" applyFont="1" applyFill="1" applyBorder="1" applyAlignment="1">
      <alignment horizontal="center" vertical="top"/>
    </xf>
    <xf numFmtId="165" fontId="2" fillId="2" borderId="5" xfId="0" applyNumberFormat="1" applyFont="1" applyFill="1" applyBorder="1" applyAlignment="1">
      <alignment horizontal="center" vertical="top"/>
    </xf>
    <xf numFmtId="2" fontId="2" fillId="2" borderId="5" xfId="0" applyNumberFormat="1" applyFont="1" applyFill="1" applyBorder="1" applyAlignment="1">
      <alignment horizontal="center" vertical="top"/>
    </xf>
    <xf numFmtId="164" fontId="2" fillId="2" borderId="5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vertical="top" wrapText="1"/>
    </xf>
    <xf numFmtId="164" fontId="2" fillId="5" borderId="19" xfId="0" applyNumberFormat="1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3" borderId="11" xfId="0" applyNumberFormat="1" applyFont="1" applyFill="1" applyBorder="1" applyAlignment="1">
      <alignment horizontal="center" vertical="top" wrapText="1"/>
    </xf>
    <xf numFmtId="165" fontId="2" fillId="6" borderId="14" xfId="0" applyNumberFormat="1" applyFont="1" applyFill="1" applyBorder="1" applyAlignment="1">
      <alignment horizontal="center" vertical="top" wrapText="1"/>
    </xf>
    <xf numFmtId="2" fontId="2" fillId="6" borderId="7" xfId="0" applyNumberFormat="1" applyFont="1" applyFill="1" applyBorder="1" applyAlignment="1">
      <alignment horizontal="center" vertical="top" wrapText="1"/>
    </xf>
    <xf numFmtId="49" fontId="2" fillId="6" borderId="8" xfId="0" applyNumberFormat="1" applyFont="1" applyFill="1" applyBorder="1" applyAlignment="1">
      <alignment horizontal="center" vertical="top"/>
    </xf>
    <xf numFmtId="0" fontId="2" fillId="6" borderId="10" xfId="0" applyFont="1" applyFill="1" applyBorder="1" applyAlignment="1">
      <alignment horizontal="left" vertical="top" wrapText="1"/>
    </xf>
    <xf numFmtId="0" fontId="2" fillId="6" borderId="14" xfId="0" applyFont="1" applyFill="1" applyBorder="1" applyAlignment="1">
      <alignment horizontal="center" vertical="top"/>
    </xf>
    <xf numFmtId="0" fontId="2" fillId="6" borderId="14" xfId="0" applyFont="1" applyFill="1" applyBorder="1" applyAlignment="1">
      <alignment horizontal="center" vertical="top" wrapText="1"/>
    </xf>
    <xf numFmtId="166" fontId="2" fillId="6" borderId="14" xfId="0" applyNumberFormat="1" applyFont="1" applyFill="1" applyBorder="1" applyAlignment="1">
      <alignment horizontal="center" vertical="top"/>
    </xf>
    <xf numFmtId="1" fontId="2" fillId="6" borderId="14" xfId="0" applyNumberFormat="1" applyFont="1" applyFill="1" applyBorder="1" applyAlignment="1">
      <alignment horizontal="center" vertical="top"/>
    </xf>
    <xf numFmtId="164" fontId="2" fillId="6" borderId="14" xfId="0" applyNumberFormat="1" applyFont="1" applyFill="1" applyBorder="1" applyAlignment="1">
      <alignment horizontal="center" vertical="top"/>
    </xf>
    <xf numFmtId="2" fontId="2" fillId="6" borderId="19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/>
    </xf>
    <xf numFmtId="2" fontId="3" fillId="5" borderId="19" xfId="0" applyNumberFormat="1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/>
    </xf>
    <xf numFmtId="166" fontId="2" fillId="3" borderId="13" xfId="0" applyNumberFormat="1" applyFont="1" applyFill="1" applyBorder="1" applyAlignment="1">
      <alignment horizontal="center" vertical="top" wrapText="1"/>
    </xf>
    <xf numFmtId="166" fontId="2" fillId="3" borderId="31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vertical="top" wrapText="1"/>
    </xf>
    <xf numFmtId="49" fontId="2" fillId="3" borderId="3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0" fontId="2" fillId="5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1" fontId="2" fillId="3" borderId="31" xfId="0" applyNumberFormat="1" applyFont="1" applyFill="1" applyBorder="1" applyAlignment="1">
      <alignment horizontal="center" vertical="top" wrapText="1"/>
    </xf>
    <xf numFmtId="165" fontId="2" fillId="3" borderId="31" xfId="0" applyNumberFormat="1" applyFont="1" applyFill="1" applyBorder="1" applyAlignment="1">
      <alignment horizontal="center" vertical="top" wrapText="1"/>
    </xf>
    <xf numFmtId="2" fontId="2" fillId="3" borderId="31" xfId="0" applyNumberFormat="1" applyFont="1" applyFill="1" applyBorder="1" applyAlignment="1">
      <alignment horizontal="center" vertical="top" wrapText="1"/>
    </xf>
    <xf numFmtId="164" fontId="2" fillId="3" borderId="31" xfId="0" applyNumberFormat="1" applyFont="1" applyFill="1" applyBorder="1" applyAlignment="1">
      <alignment horizontal="center" vertical="top" wrapText="1"/>
    </xf>
    <xf numFmtId="2" fontId="2" fillId="3" borderId="35" xfId="0" applyNumberFormat="1" applyFont="1" applyFill="1" applyBorder="1" applyAlignment="1">
      <alignment horizontal="center" vertical="top"/>
    </xf>
    <xf numFmtId="166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166" fontId="2" fillId="2" borderId="6" xfId="0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/>
    </xf>
    <xf numFmtId="166" fontId="2" fillId="2" borderId="5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top" wrapText="1"/>
    </xf>
    <xf numFmtId="49" fontId="3" fillId="2" borderId="17" xfId="0" applyNumberFormat="1" applyFont="1" applyFill="1" applyBorder="1" applyAlignment="1">
      <alignment horizontal="center" vertical="top"/>
    </xf>
    <xf numFmtId="0" fontId="3" fillId="2" borderId="15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2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justify" vertical="top" wrapText="1"/>
    </xf>
    <xf numFmtId="0" fontId="3" fillId="2" borderId="2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justify" vertical="top" wrapText="1"/>
    </xf>
    <xf numFmtId="49" fontId="3" fillId="2" borderId="16" xfId="0" applyNumberFormat="1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6" fontId="7" fillId="2" borderId="5" xfId="0" applyNumberFormat="1" applyFont="1" applyFill="1" applyBorder="1" applyAlignment="1">
      <alignment horizontal="center" vertical="top"/>
    </xf>
    <xf numFmtId="1" fontId="2" fillId="2" borderId="4" xfId="0" applyNumberFormat="1" applyFont="1" applyFill="1" applyBorder="1" applyAlignment="1">
      <alignment horizontal="center" vertical="top"/>
    </xf>
    <xf numFmtId="165" fontId="2" fillId="2" borderId="4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166" fontId="2" fillId="2" borderId="4" xfId="0" applyNumberFormat="1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29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1" fontId="3" fillId="2" borderId="5" xfId="0" applyNumberFormat="1" applyFont="1" applyFill="1" applyBorder="1" applyAlignment="1">
      <alignment horizontal="center" vertical="top" wrapText="1"/>
    </xf>
    <xf numFmtId="166" fontId="3" fillId="2" borderId="6" xfId="0" applyNumberFormat="1" applyFont="1" applyFill="1" applyBorder="1" applyAlignment="1">
      <alignment horizontal="center" vertical="top" wrapText="1"/>
    </xf>
    <xf numFmtId="166" fontId="2" fillId="2" borderId="6" xfId="0" applyNumberFormat="1" applyFont="1" applyFill="1" applyBorder="1" applyAlignment="1">
      <alignment horizontal="center" vertical="top" wrapText="1"/>
    </xf>
    <xf numFmtId="1" fontId="3" fillId="2" borderId="6" xfId="0" applyNumberFormat="1" applyFont="1" applyFill="1" applyBorder="1" applyAlignment="1">
      <alignment horizontal="center" vertical="top" wrapText="1"/>
    </xf>
    <xf numFmtId="165" fontId="2" fillId="2" borderId="15" xfId="0" applyNumberFormat="1" applyFont="1" applyFill="1" applyBorder="1" applyAlignment="1">
      <alignment horizontal="center" vertical="top"/>
    </xf>
    <xf numFmtId="164" fontId="3" fillId="2" borderId="25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21" xfId="0" applyFont="1" applyFill="1" applyBorder="1" applyAlignment="1">
      <alignment horizontal="left" vertical="top" wrapText="1"/>
    </xf>
    <xf numFmtId="49" fontId="3" fillId="2" borderId="16" xfId="0" applyNumberFormat="1" applyFont="1" applyFill="1" applyBorder="1" applyAlignment="1">
      <alignment horizontal="center" vertical="top" wrapText="1"/>
    </xf>
    <xf numFmtId="2" fontId="2" fillId="5" borderId="26" xfId="0" applyNumberFormat="1" applyFont="1" applyFill="1" applyBorder="1" applyAlignment="1">
      <alignment horizontal="center" vertical="top" wrapText="1"/>
    </xf>
    <xf numFmtId="49" fontId="3" fillId="5" borderId="11" xfId="0" applyNumberFormat="1" applyFont="1" applyFill="1" applyBorder="1" applyAlignment="1">
      <alignment horizontal="center" vertical="top"/>
    </xf>
    <xf numFmtId="0" fontId="2" fillId="3" borderId="32" xfId="0" applyFont="1" applyFill="1" applyBorder="1" applyAlignment="1">
      <alignment horizontal="center" vertical="top" wrapText="1"/>
    </xf>
    <xf numFmtId="166" fontId="2" fillId="3" borderId="5" xfId="0" applyNumberFormat="1" applyFont="1" applyFill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165" fontId="2" fillId="5" borderId="10" xfId="0" applyNumberFormat="1" applyFont="1" applyFill="1" applyBorder="1" applyAlignment="1">
      <alignment horizontal="center" vertical="top" wrapText="1"/>
    </xf>
    <xf numFmtId="164" fontId="2" fillId="5" borderId="13" xfId="0" applyNumberFormat="1" applyFont="1" applyFill="1" applyBorder="1" applyAlignment="1">
      <alignment horizontal="center" vertical="top" wrapText="1"/>
    </xf>
    <xf numFmtId="49" fontId="2" fillId="2" borderId="31" xfId="0" applyNumberFormat="1" applyFont="1" applyFill="1" applyBorder="1" applyAlignment="1">
      <alignment horizontal="center" vertical="top" wrapText="1"/>
    </xf>
    <xf numFmtId="1" fontId="2" fillId="2" borderId="36" xfId="0" applyNumberFormat="1" applyFont="1" applyFill="1" applyBorder="1" applyAlignment="1">
      <alignment horizontal="center" vertical="top" wrapText="1"/>
    </xf>
    <xf numFmtId="165" fontId="2" fillId="2" borderId="36" xfId="0" applyNumberFormat="1" applyFont="1" applyFill="1" applyBorder="1" applyAlignment="1">
      <alignment horizontal="center" vertical="top" wrapText="1"/>
    </xf>
    <xf numFmtId="2" fontId="2" fillId="2" borderId="36" xfId="0" applyNumberFormat="1" applyFont="1" applyFill="1" applyBorder="1" applyAlignment="1">
      <alignment horizontal="center" vertical="top" wrapText="1"/>
    </xf>
    <xf numFmtId="164" fontId="2" fillId="2" borderId="36" xfId="0" applyNumberFormat="1" applyFont="1" applyFill="1" applyBorder="1" applyAlignment="1">
      <alignment horizontal="center" vertical="top" wrapText="1"/>
    </xf>
    <xf numFmtId="49" fontId="2" fillId="2" borderId="36" xfId="0" applyNumberFormat="1" applyFont="1" applyFill="1" applyBorder="1" applyAlignment="1">
      <alignment horizontal="center" vertical="top" wrapText="1"/>
    </xf>
    <xf numFmtId="49" fontId="2" fillId="5" borderId="14" xfId="0" applyNumberFormat="1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5" borderId="1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0" fontId="2" fillId="3" borderId="28" xfId="0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2" fontId="2" fillId="3" borderId="11" xfId="0" applyNumberFormat="1" applyFont="1" applyFill="1" applyBorder="1" applyAlignment="1">
      <alignment horizontal="left" vertical="top"/>
    </xf>
    <xf numFmtId="2" fontId="2" fillId="3" borderId="9" xfId="0" applyNumberFormat="1" applyFont="1" applyFill="1" applyBorder="1" applyAlignment="1">
      <alignment horizontal="left" vertical="top"/>
    </xf>
    <xf numFmtId="0" fontId="2" fillId="3" borderId="33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49" fontId="2" fillId="3" borderId="11" xfId="0" applyNumberFormat="1" applyFont="1" applyFill="1" applyBorder="1" applyAlignment="1">
      <alignment horizontal="left" vertical="top" wrapText="1"/>
    </xf>
    <xf numFmtId="49" fontId="2" fillId="3" borderId="9" xfId="0" applyNumberFormat="1" applyFont="1" applyFill="1" applyBorder="1" applyAlignment="1">
      <alignment horizontal="left" vertical="top" wrapText="1"/>
    </xf>
    <xf numFmtId="49" fontId="2" fillId="5" borderId="11" xfId="0" applyNumberFormat="1" applyFont="1" applyFill="1" applyBorder="1" applyAlignment="1">
      <alignment horizontal="left" vertical="top" wrapText="1"/>
    </xf>
    <xf numFmtId="49" fontId="2" fillId="5" borderId="9" xfId="0" applyNumberFormat="1" applyFont="1" applyFill="1" applyBorder="1" applyAlignment="1">
      <alignment horizontal="left" vertical="top" wrapText="1"/>
    </xf>
    <xf numFmtId="2" fontId="3" fillId="5" borderId="27" xfId="0" applyNumberFormat="1" applyFont="1" applyFill="1" applyBorder="1" applyAlignment="1">
      <alignment horizontal="center" vertical="top" wrapText="1"/>
    </xf>
    <xf numFmtId="2" fontId="3" fillId="5" borderId="5" xfId="0" applyNumberFormat="1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49" fontId="2" fillId="5" borderId="8" xfId="0" applyNumberFormat="1" applyFont="1" applyFill="1" applyBorder="1" applyAlignment="1">
      <alignment horizontal="left" vertical="top" wrapText="1"/>
    </xf>
    <xf numFmtId="49" fontId="2" fillId="5" borderId="14" xfId="0" applyNumberFormat="1" applyFont="1" applyFill="1" applyBorder="1" applyAlignment="1">
      <alignment horizontal="left" vertical="top" wrapText="1"/>
    </xf>
    <xf numFmtId="0" fontId="2" fillId="5" borderId="11" xfId="0" applyFont="1" applyFill="1" applyBorder="1" applyAlignment="1">
      <alignment horizontal="left" vertical="top"/>
    </xf>
    <xf numFmtId="49" fontId="2" fillId="5" borderId="10" xfId="0" applyNumberFormat="1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EBE9"/>
      <color rgb="FFFFF3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4"/>
  <sheetViews>
    <sheetView tabSelected="1" zoomScale="70" zoomScaleNormal="70" workbookViewId="0">
      <selection activeCell="P6" sqref="P6"/>
    </sheetView>
  </sheetViews>
  <sheetFormatPr defaultRowHeight="18.75"/>
  <cols>
    <col min="1" max="1" width="6.5703125" style="54" customWidth="1"/>
    <col min="2" max="2" width="135.28515625" style="55" customWidth="1"/>
    <col min="3" max="3" width="14" style="56" customWidth="1"/>
    <col min="4" max="4" width="15" style="56" customWidth="1"/>
    <col min="5" max="5" width="15" style="29" customWidth="1"/>
    <col min="6" max="6" width="14.5703125" style="29" customWidth="1"/>
    <col min="7" max="7" width="13.85546875" style="57" customWidth="1"/>
    <col min="8" max="8" width="9.7109375" style="116" customWidth="1"/>
    <col min="9" max="9" width="9" style="58" customWidth="1"/>
    <col min="10" max="10" width="12.7109375" style="59" customWidth="1"/>
    <col min="11" max="11" width="15.85546875" style="92" customWidth="1"/>
    <col min="12" max="12" width="16.140625" style="92" customWidth="1"/>
    <col min="13" max="13" width="20.5703125" style="24" customWidth="1"/>
    <col min="14" max="14" width="10" style="18" customWidth="1"/>
    <col min="15" max="15" width="15" style="153" customWidth="1"/>
    <col min="16" max="16" width="16.85546875" style="153" customWidth="1"/>
  </cols>
  <sheetData>
    <row r="1" spans="1:16" ht="67.5" customHeight="1">
      <c r="A1" s="273" t="s">
        <v>510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6" ht="167.25" customHeight="1" thickBot="1">
      <c r="A2" s="9" t="s">
        <v>0</v>
      </c>
      <c r="B2" s="10" t="s">
        <v>371</v>
      </c>
      <c r="C2" s="10" t="s">
        <v>1</v>
      </c>
      <c r="D2" s="10" t="s">
        <v>10</v>
      </c>
      <c r="E2" s="10" t="s">
        <v>511</v>
      </c>
      <c r="F2" s="10" t="s">
        <v>512</v>
      </c>
      <c r="G2" s="97" t="s">
        <v>14</v>
      </c>
      <c r="H2" s="108" t="s">
        <v>11</v>
      </c>
      <c r="I2" s="98" t="s">
        <v>372</v>
      </c>
      <c r="J2" s="99" t="s">
        <v>12</v>
      </c>
      <c r="K2" s="100" t="s">
        <v>513</v>
      </c>
      <c r="L2" s="100" t="s">
        <v>514</v>
      </c>
      <c r="M2" s="95" t="s">
        <v>13</v>
      </c>
    </row>
    <row r="3" spans="1:16" s="1" customFormat="1" ht="26.25" customHeight="1" thickBot="1">
      <c r="A3" s="11" t="s">
        <v>3</v>
      </c>
      <c r="B3" s="266" t="s">
        <v>112</v>
      </c>
      <c r="C3" s="267"/>
      <c r="D3" s="267"/>
      <c r="E3" s="267"/>
      <c r="F3" s="267"/>
      <c r="G3" s="44">
        <f>SUM(G4+G7)</f>
        <v>2.9945263157894737</v>
      </c>
      <c r="H3" s="101">
        <f>SUM(H4+H7)</f>
        <v>3</v>
      </c>
      <c r="I3" s="42">
        <f>PRODUCT(1/H3)</f>
        <v>0.33333333333333331</v>
      </c>
      <c r="J3" s="38">
        <f>SUM(G3*I3)</f>
        <v>0.99817543859649116</v>
      </c>
      <c r="K3" s="88">
        <f>SUM(K4+K7)</f>
        <v>1105</v>
      </c>
      <c r="L3" s="88">
        <f>SUM(L4+L7)</f>
        <v>1054</v>
      </c>
      <c r="M3" s="102">
        <f>(L3*J3)/K3</f>
        <v>0.95210580296896075</v>
      </c>
      <c r="N3" s="30"/>
      <c r="O3" s="154"/>
      <c r="P3" s="154"/>
    </row>
    <row r="4" spans="1:16" s="1" customFormat="1" ht="24" customHeight="1" thickBot="1">
      <c r="A4" s="8" t="s">
        <v>17</v>
      </c>
      <c r="B4" s="263" t="s">
        <v>113</v>
      </c>
      <c r="C4" s="264"/>
      <c r="D4" s="264"/>
      <c r="E4" s="264"/>
      <c r="F4" s="264"/>
      <c r="G4" s="63">
        <f>SUM(G5:G6)</f>
        <v>1.9945263157894737</v>
      </c>
      <c r="H4" s="103">
        <v>2</v>
      </c>
      <c r="I4" s="65">
        <f>PRODUCT(1/H4)</f>
        <v>0.5</v>
      </c>
      <c r="J4" s="66">
        <f>SUM(G4*I4)</f>
        <v>0.99726315789473685</v>
      </c>
      <c r="K4" s="84">
        <v>0</v>
      </c>
      <c r="L4" s="104">
        <v>0</v>
      </c>
      <c r="M4" s="283" t="s">
        <v>367</v>
      </c>
      <c r="N4" s="30"/>
      <c r="O4" s="155"/>
      <c r="P4" s="154"/>
    </row>
    <row r="5" spans="1:16" s="18" customFormat="1" ht="31.5" customHeight="1">
      <c r="A5" s="19" t="s">
        <v>3</v>
      </c>
      <c r="B5" s="245" t="s">
        <v>114</v>
      </c>
      <c r="C5" s="168" t="s">
        <v>45</v>
      </c>
      <c r="D5" s="168">
        <v>54</v>
      </c>
      <c r="E5" s="21">
        <v>100</v>
      </c>
      <c r="F5" s="21">
        <v>100.4</v>
      </c>
      <c r="G5" s="169">
        <f>PRODUCT(F5/E5)</f>
        <v>1.004</v>
      </c>
      <c r="H5" s="118"/>
      <c r="I5" s="119"/>
      <c r="J5" s="120"/>
      <c r="K5" s="170"/>
      <c r="L5" s="170"/>
      <c r="M5" s="284"/>
      <c r="O5" s="159"/>
      <c r="P5" s="159"/>
    </row>
    <row r="6" spans="1:16" s="18" customFormat="1" ht="62.25" customHeight="1" thickBot="1">
      <c r="A6" s="246" t="s">
        <v>4</v>
      </c>
      <c r="B6" s="125" t="s">
        <v>374</v>
      </c>
      <c r="C6" s="182" t="s">
        <v>45</v>
      </c>
      <c r="D6" s="182">
        <v>96</v>
      </c>
      <c r="E6" s="45">
        <v>95</v>
      </c>
      <c r="F6" s="45">
        <v>94.1</v>
      </c>
      <c r="G6" s="169">
        <f>PRODUCT(F6/E6)</f>
        <v>0.99052631578947359</v>
      </c>
      <c r="H6" s="198"/>
      <c r="I6" s="199"/>
      <c r="J6" s="76"/>
      <c r="K6" s="200"/>
      <c r="L6" s="200"/>
      <c r="M6" s="284"/>
      <c r="O6" s="159"/>
      <c r="P6" s="159"/>
    </row>
    <row r="7" spans="1:16" ht="27" customHeight="1" thickBot="1">
      <c r="A7" s="50" t="s">
        <v>18</v>
      </c>
      <c r="B7" s="265" t="s">
        <v>115</v>
      </c>
      <c r="C7" s="264"/>
      <c r="D7" s="264"/>
      <c r="E7" s="264"/>
      <c r="F7" s="264"/>
      <c r="G7" s="63">
        <f>SUM(G8:G8)</f>
        <v>1</v>
      </c>
      <c r="H7" s="103">
        <v>1</v>
      </c>
      <c r="I7" s="65">
        <f>PRODUCT(1/H7)</f>
        <v>1</v>
      </c>
      <c r="J7" s="66">
        <f>SUM(G7*I7)</f>
        <v>1</v>
      </c>
      <c r="K7" s="84">
        <v>1105</v>
      </c>
      <c r="L7" s="84">
        <v>1054</v>
      </c>
      <c r="M7" s="67">
        <f>(L7*J7)/K7</f>
        <v>0.9538461538461539</v>
      </c>
      <c r="O7" s="156"/>
    </row>
    <row r="8" spans="1:16" s="18" customFormat="1" ht="45.75" customHeight="1" thickBot="1">
      <c r="A8" s="19" t="s">
        <v>3</v>
      </c>
      <c r="B8" s="140" t="s">
        <v>375</v>
      </c>
      <c r="C8" s="94" t="s">
        <v>45</v>
      </c>
      <c r="D8" s="94">
        <v>1</v>
      </c>
      <c r="E8" s="43">
        <v>1</v>
      </c>
      <c r="F8" s="43">
        <v>1</v>
      </c>
      <c r="G8" s="176">
        <f t="shared" ref="G8" si="0">PRODUCT(F8/E8)</f>
        <v>1</v>
      </c>
      <c r="H8" s="121"/>
      <c r="I8" s="122"/>
      <c r="J8" s="123"/>
      <c r="K8" s="175"/>
      <c r="L8" s="175"/>
      <c r="M8" s="141"/>
      <c r="O8" s="159"/>
      <c r="P8" s="159"/>
    </row>
    <row r="9" spans="1:16" ht="24" customHeight="1" thickBot="1">
      <c r="A9" s="68" t="s">
        <v>4</v>
      </c>
      <c r="B9" s="279" t="s">
        <v>116</v>
      </c>
      <c r="C9" s="280"/>
      <c r="D9" s="280"/>
      <c r="E9" s="280"/>
      <c r="F9" s="280"/>
      <c r="G9" s="44">
        <f>SUM(G10+G14+G19+G23+G26)</f>
        <v>16.91199599343069</v>
      </c>
      <c r="H9" s="101">
        <f>SUM(H10+H14+H19+H23+H26)</f>
        <v>16</v>
      </c>
      <c r="I9" s="42">
        <f>PRODUCT(1/H9)</f>
        <v>6.25E-2</v>
      </c>
      <c r="J9" s="38">
        <f>SUM(G9*I9)</f>
        <v>1.0569997495894181</v>
      </c>
      <c r="K9" s="88">
        <f>SUM(K10+K14+K19+K23+K26)</f>
        <v>290985.2</v>
      </c>
      <c r="L9" s="88">
        <v>290829.90000000002</v>
      </c>
      <c r="M9" s="102">
        <f>(L9*J9)/K9</f>
        <v>1.0564356244685831</v>
      </c>
    </row>
    <row r="10" spans="1:16" ht="24" customHeight="1" thickBot="1">
      <c r="A10" s="75" t="s">
        <v>19</v>
      </c>
      <c r="B10" s="287" t="s">
        <v>515</v>
      </c>
      <c r="C10" s="288"/>
      <c r="D10" s="288"/>
      <c r="E10" s="288"/>
      <c r="F10" s="288"/>
      <c r="G10" s="63">
        <f>SUM(G11:G13)</f>
        <v>3.0302574877065167</v>
      </c>
      <c r="H10" s="103">
        <v>3</v>
      </c>
      <c r="I10" s="65">
        <f>PRODUCT(1/H10)</f>
        <v>0.33333333333333331</v>
      </c>
      <c r="J10" s="66">
        <f>SUM(G10*I10)</f>
        <v>1.0100858292355055</v>
      </c>
      <c r="K10" s="84">
        <v>39164.699999999997</v>
      </c>
      <c r="L10" s="84">
        <v>39104.6</v>
      </c>
      <c r="M10" s="67">
        <f>(L10*J10)/K10</f>
        <v>1.0085358069364185</v>
      </c>
    </row>
    <row r="11" spans="1:16" s="18" customFormat="1" ht="83.25" customHeight="1">
      <c r="A11" s="19" t="s">
        <v>3</v>
      </c>
      <c r="B11" s="142" t="s">
        <v>117</v>
      </c>
      <c r="C11" s="19" t="s">
        <v>118</v>
      </c>
      <c r="D11" s="19" t="s">
        <v>119</v>
      </c>
      <c r="E11" s="25" t="s">
        <v>376</v>
      </c>
      <c r="F11" s="25" t="s">
        <v>377</v>
      </c>
      <c r="G11" s="204">
        <f t="shared" ref="G11:G13" si="1">PRODUCT(F11/E11)</f>
        <v>1.0279166666666666</v>
      </c>
      <c r="H11" s="109"/>
      <c r="I11" s="39"/>
      <c r="J11" s="23"/>
      <c r="K11" s="85"/>
      <c r="L11" s="85"/>
      <c r="M11" s="25"/>
      <c r="O11" s="159"/>
      <c r="P11" s="159"/>
    </row>
    <row r="12" spans="1:16" s="18" customFormat="1" ht="23.25" customHeight="1">
      <c r="A12" s="19" t="s">
        <v>4</v>
      </c>
      <c r="B12" s="142" t="s">
        <v>81</v>
      </c>
      <c r="C12" s="19" t="s">
        <v>120</v>
      </c>
      <c r="D12" s="19" t="s">
        <v>3</v>
      </c>
      <c r="E12" s="25" t="s">
        <v>3</v>
      </c>
      <c r="F12" s="25" t="s">
        <v>3</v>
      </c>
      <c r="G12" s="204">
        <f t="shared" si="1"/>
        <v>1</v>
      </c>
      <c r="H12" s="110"/>
      <c r="I12" s="40"/>
      <c r="J12" s="27"/>
      <c r="K12" s="86"/>
      <c r="L12" s="86"/>
      <c r="M12" s="26"/>
      <c r="O12" s="159"/>
      <c r="P12" s="159"/>
    </row>
    <row r="13" spans="1:16" s="18" customFormat="1" ht="78" customHeight="1" thickBot="1">
      <c r="A13" s="33" t="s">
        <v>2</v>
      </c>
      <c r="B13" s="243" t="s">
        <v>378</v>
      </c>
      <c r="C13" s="33" t="s">
        <v>379</v>
      </c>
      <c r="D13" s="33" t="s">
        <v>380</v>
      </c>
      <c r="E13" s="241" t="s">
        <v>380</v>
      </c>
      <c r="F13" s="241" t="s">
        <v>381</v>
      </c>
      <c r="G13" s="206">
        <f t="shared" si="1"/>
        <v>1.0023408210398503</v>
      </c>
      <c r="H13" s="111"/>
      <c r="I13" s="41"/>
      <c r="J13" s="37"/>
      <c r="K13" s="87"/>
      <c r="L13" s="87"/>
      <c r="M13" s="28"/>
      <c r="O13" s="159"/>
      <c r="P13" s="159"/>
    </row>
    <row r="14" spans="1:16" ht="27.75" customHeight="1" thickBot="1">
      <c r="A14" s="75" t="s">
        <v>21</v>
      </c>
      <c r="B14" s="281" t="s">
        <v>382</v>
      </c>
      <c r="C14" s="282"/>
      <c r="D14" s="282"/>
      <c r="E14" s="282"/>
      <c r="F14" s="282"/>
      <c r="G14" s="63">
        <f>SUM(G15:G18)</f>
        <v>3.1117385057241731</v>
      </c>
      <c r="H14" s="103">
        <v>4</v>
      </c>
      <c r="I14" s="65">
        <f>PRODUCT(1/H14)</f>
        <v>0.25</v>
      </c>
      <c r="J14" s="66">
        <f>SUM(G14*I14)</f>
        <v>0.77793462643104327</v>
      </c>
      <c r="K14" s="84">
        <v>162984.79999999999</v>
      </c>
      <c r="L14" s="84">
        <v>162912.20000000001</v>
      </c>
      <c r="M14" s="67">
        <f>(L14*J14)/K14</f>
        <v>0.77758810298910963</v>
      </c>
    </row>
    <row r="15" spans="1:16" s="18" customFormat="1" ht="39.75" customHeight="1">
      <c r="A15" s="33" t="s">
        <v>3</v>
      </c>
      <c r="B15" s="244" t="s">
        <v>383</v>
      </c>
      <c r="C15" s="33" t="s">
        <v>265</v>
      </c>
      <c r="D15" s="33" t="s">
        <v>384</v>
      </c>
      <c r="E15" s="241" t="s">
        <v>384</v>
      </c>
      <c r="F15" s="241" t="s">
        <v>385</v>
      </c>
      <c r="G15" s="169">
        <f t="shared" ref="G15:G18" si="2">PRODUCT(F15/E15)</f>
        <v>1.1100385057241731</v>
      </c>
      <c r="H15" s="109"/>
      <c r="I15" s="39"/>
      <c r="J15" s="23"/>
      <c r="K15" s="85"/>
      <c r="L15" s="85"/>
      <c r="M15" s="25"/>
      <c r="O15" s="159"/>
      <c r="P15" s="159"/>
    </row>
    <row r="16" spans="1:16" s="18" customFormat="1" ht="66" customHeight="1">
      <c r="A16" s="3" t="s">
        <v>4</v>
      </c>
      <c r="B16" s="191" t="s">
        <v>386</v>
      </c>
      <c r="C16" s="3" t="s">
        <v>45</v>
      </c>
      <c r="D16" s="3" t="s">
        <v>46</v>
      </c>
      <c r="E16" s="26" t="s">
        <v>46</v>
      </c>
      <c r="F16" s="26" t="s">
        <v>387</v>
      </c>
      <c r="G16" s="204">
        <f t="shared" si="2"/>
        <v>1.0017</v>
      </c>
      <c r="H16" s="110"/>
      <c r="I16" s="40"/>
      <c r="J16" s="27"/>
      <c r="K16" s="86"/>
      <c r="L16" s="86"/>
      <c r="M16" s="26"/>
      <c r="O16" s="159"/>
      <c r="P16" s="159"/>
    </row>
    <row r="17" spans="1:16" s="18" customFormat="1" ht="42" customHeight="1">
      <c r="A17" s="3" t="s">
        <v>2</v>
      </c>
      <c r="B17" s="191" t="s">
        <v>388</v>
      </c>
      <c r="C17" s="195" t="s">
        <v>120</v>
      </c>
      <c r="D17" s="3" t="s">
        <v>47</v>
      </c>
      <c r="E17" s="26" t="s">
        <v>3</v>
      </c>
      <c r="F17" s="26" t="s">
        <v>47</v>
      </c>
      <c r="G17" s="204">
        <f t="shared" si="2"/>
        <v>0</v>
      </c>
      <c r="H17" s="110"/>
      <c r="I17" s="40"/>
      <c r="J17" s="27"/>
      <c r="K17" s="86"/>
      <c r="L17" s="86"/>
      <c r="M17" s="26"/>
      <c r="O17" s="159"/>
      <c r="P17" s="159"/>
    </row>
    <row r="18" spans="1:16" s="18" customFormat="1" ht="30" customHeight="1" thickBot="1">
      <c r="A18" s="36" t="s">
        <v>5</v>
      </c>
      <c r="B18" s="193" t="s">
        <v>389</v>
      </c>
      <c r="C18" s="36" t="s">
        <v>45</v>
      </c>
      <c r="D18" s="36" t="s">
        <v>172</v>
      </c>
      <c r="E18" s="28" t="s">
        <v>82</v>
      </c>
      <c r="F18" s="28" t="s">
        <v>82</v>
      </c>
      <c r="G18" s="206">
        <f t="shared" si="2"/>
        <v>1</v>
      </c>
      <c r="H18" s="111"/>
      <c r="I18" s="41"/>
      <c r="J18" s="37"/>
      <c r="K18" s="87"/>
      <c r="L18" s="87"/>
      <c r="M18" s="28"/>
      <c r="O18" s="159"/>
      <c r="P18" s="159"/>
    </row>
    <row r="19" spans="1:16" ht="24.75" customHeight="1" thickBot="1">
      <c r="A19" s="75" t="s">
        <v>37</v>
      </c>
      <c r="B19" s="281" t="s">
        <v>390</v>
      </c>
      <c r="C19" s="282"/>
      <c r="D19" s="282"/>
      <c r="E19" s="282"/>
      <c r="F19" s="282"/>
      <c r="G19" s="63">
        <f>SUM(G20:G22)</f>
        <v>3</v>
      </c>
      <c r="H19" s="103">
        <v>3</v>
      </c>
      <c r="I19" s="65">
        <f>PRODUCT(1/H19)</f>
        <v>0.33333333333333331</v>
      </c>
      <c r="J19" s="66">
        <f>SUM(G19*I19)</f>
        <v>1</v>
      </c>
      <c r="K19" s="84">
        <v>15402.7</v>
      </c>
      <c r="L19" s="84">
        <v>15402.7</v>
      </c>
      <c r="M19" s="67">
        <f>(L19*J19)/K19</f>
        <v>1</v>
      </c>
    </row>
    <row r="20" spans="1:16" s="18" customFormat="1" ht="33" customHeight="1">
      <c r="A20" s="19" t="s">
        <v>3</v>
      </c>
      <c r="B20" s="142" t="s">
        <v>391</v>
      </c>
      <c r="C20" s="195" t="s">
        <v>120</v>
      </c>
      <c r="D20" s="19" t="s">
        <v>47</v>
      </c>
      <c r="E20" s="25" t="s">
        <v>4</v>
      </c>
      <c r="F20" s="25" t="s">
        <v>4</v>
      </c>
      <c r="G20" s="169">
        <f t="shared" ref="G20:G22" si="3">PRODUCT(F20/E20)</f>
        <v>1</v>
      </c>
      <c r="H20" s="109"/>
      <c r="I20" s="39"/>
      <c r="J20" s="23"/>
      <c r="K20" s="85"/>
      <c r="L20" s="85"/>
      <c r="M20" s="25"/>
      <c r="O20" s="159"/>
      <c r="P20" s="159"/>
    </row>
    <row r="21" spans="1:16" s="18" customFormat="1" ht="48.75" customHeight="1">
      <c r="A21" s="19" t="s">
        <v>4</v>
      </c>
      <c r="B21" s="142" t="s">
        <v>392</v>
      </c>
      <c r="C21" s="195" t="s">
        <v>120</v>
      </c>
      <c r="D21" s="19" t="s">
        <v>47</v>
      </c>
      <c r="E21" s="25" t="s">
        <v>3</v>
      </c>
      <c r="F21" s="25" t="s">
        <v>3</v>
      </c>
      <c r="G21" s="204">
        <f t="shared" si="3"/>
        <v>1</v>
      </c>
      <c r="H21" s="110"/>
      <c r="I21" s="40"/>
      <c r="J21" s="27"/>
      <c r="K21" s="86"/>
      <c r="L21" s="86"/>
      <c r="M21" s="26"/>
      <c r="O21" s="159"/>
      <c r="P21" s="159"/>
    </row>
    <row r="22" spans="1:16" s="18" customFormat="1" ht="42" customHeight="1" thickBot="1">
      <c r="A22" s="33" t="s">
        <v>2</v>
      </c>
      <c r="B22" s="243" t="s">
        <v>393</v>
      </c>
      <c r="C22" s="196" t="s">
        <v>120</v>
      </c>
      <c r="D22" s="33" t="s">
        <v>47</v>
      </c>
      <c r="E22" s="241" t="s">
        <v>3</v>
      </c>
      <c r="F22" s="241" t="s">
        <v>3</v>
      </c>
      <c r="G22" s="206">
        <f t="shared" si="3"/>
        <v>1</v>
      </c>
      <c r="H22" s="111"/>
      <c r="I22" s="41"/>
      <c r="J22" s="37"/>
      <c r="K22" s="87"/>
      <c r="L22" s="87"/>
      <c r="M22" s="28"/>
      <c r="O22" s="159"/>
      <c r="P22" s="159"/>
    </row>
    <row r="23" spans="1:16" ht="25.5" customHeight="1" thickBot="1">
      <c r="A23" s="8" t="s">
        <v>523</v>
      </c>
      <c r="B23" s="262" t="s">
        <v>522</v>
      </c>
      <c r="C23" s="148"/>
      <c r="D23" s="69"/>
      <c r="E23" s="69"/>
      <c r="F23" s="69"/>
      <c r="G23" s="78">
        <f>SUM(G24:G25)</f>
        <v>3.75</v>
      </c>
      <c r="H23" s="103">
        <v>2</v>
      </c>
      <c r="I23" s="65">
        <f>PRODUCT(1/H23)</f>
        <v>0.5</v>
      </c>
      <c r="J23" s="66">
        <f>SUM(G23*I23)</f>
        <v>1.875</v>
      </c>
      <c r="K23" s="84">
        <v>67393</v>
      </c>
      <c r="L23" s="84">
        <v>67384.2</v>
      </c>
      <c r="M23" s="67">
        <f>(L23*J23)/K23</f>
        <v>1.8747551674506255</v>
      </c>
    </row>
    <row r="24" spans="1:16" s="18" customFormat="1" ht="27" customHeight="1">
      <c r="A24" s="19" t="s">
        <v>3</v>
      </c>
      <c r="B24" s="142" t="s">
        <v>394</v>
      </c>
      <c r="C24" s="28" t="s">
        <v>45</v>
      </c>
      <c r="D24" s="19" t="s">
        <v>396</v>
      </c>
      <c r="E24" s="25" t="s">
        <v>181</v>
      </c>
      <c r="F24" s="25" t="s">
        <v>181</v>
      </c>
      <c r="G24" s="204">
        <f t="shared" ref="G24:G25" si="4">PRODUCT(F24/E24)</f>
        <v>1</v>
      </c>
      <c r="H24" s="257"/>
      <c r="I24" s="258"/>
      <c r="J24" s="259"/>
      <c r="K24" s="260"/>
      <c r="L24" s="260"/>
      <c r="M24" s="261"/>
      <c r="O24" s="159"/>
      <c r="P24" s="159"/>
    </row>
    <row r="25" spans="1:16" s="18" customFormat="1" ht="27" customHeight="1" thickBot="1">
      <c r="A25" s="12" t="s">
        <v>4</v>
      </c>
      <c r="B25" s="240" t="s">
        <v>395</v>
      </c>
      <c r="C25" s="28" t="s">
        <v>45</v>
      </c>
      <c r="D25" s="36" t="s">
        <v>15</v>
      </c>
      <c r="E25" s="28" t="s">
        <v>9</v>
      </c>
      <c r="F25" s="28" t="s">
        <v>397</v>
      </c>
      <c r="G25" s="206">
        <f t="shared" si="4"/>
        <v>2.75</v>
      </c>
      <c r="H25" s="112"/>
      <c r="I25" s="72"/>
      <c r="J25" s="73"/>
      <c r="K25" s="89"/>
      <c r="L25" s="89"/>
      <c r="M25" s="256"/>
      <c r="O25" s="159"/>
      <c r="P25" s="159"/>
    </row>
    <row r="26" spans="1:16" ht="22.5" customHeight="1" thickBot="1">
      <c r="A26" s="75" t="s">
        <v>38</v>
      </c>
      <c r="B26" s="281" t="s">
        <v>516</v>
      </c>
      <c r="C26" s="282"/>
      <c r="D26" s="282"/>
      <c r="E26" s="282"/>
      <c r="F26" s="282"/>
      <c r="G26" s="63">
        <f>SUM(G27:G30)</f>
        <v>4.0199999999999996</v>
      </c>
      <c r="H26" s="103">
        <v>4</v>
      </c>
      <c r="I26" s="65">
        <f>PRODUCT(1/H26)</f>
        <v>0.25</v>
      </c>
      <c r="J26" s="66">
        <f>SUM(G26*I26)</f>
        <v>1.0049999999999999</v>
      </c>
      <c r="K26" s="84">
        <v>6040</v>
      </c>
      <c r="L26" s="84">
        <v>6026.3</v>
      </c>
      <c r="M26" s="105">
        <f>PRODUCT(L26*J26)/K26</f>
        <v>1.0027204470198674</v>
      </c>
    </row>
    <row r="27" spans="1:16" s="18" customFormat="1" ht="45" customHeight="1" thickBot="1">
      <c r="A27" s="7" t="s">
        <v>3</v>
      </c>
      <c r="B27" s="142" t="s">
        <v>398</v>
      </c>
      <c r="C27" s="241" t="s">
        <v>45</v>
      </c>
      <c r="D27" s="19" t="s">
        <v>46</v>
      </c>
      <c r="E27" s="25" t="s">
        <v>46</v>
      </c>
      <c r="F27" s="25" t="s">
        <v>46</v>
      </c>
      <c r="G27" s="169">
        <f t="shared" ref="G27:G30" si="5">PRODUCT(F27/E27)</f>
        <v>1</v>
      </c>
      <c r="H27" s="109"/>
      <c r="I27" s="39"/>
      <c r="J27" s="23"/>
      <c r="K27" s="85"/>
      <c r="L27" s="85"/>
      <c r="M27" s="23"/>
      <c r="O27" s="159"/>
      <c r="P27" s="159"/>
    </row>
    <row r="28" spans="1:16" s="18" customFormat="1" ht="42" customHeight="1">
      <c r="A28" s="12" t="s">
        <v>4</v>
      </c>
      <c r="B28" s="143" t="s">
        <v>399</v>
      </c>
      <c r="C28" s="26" t="s">
        <v>45</v>
      </c>
      <c r="D28" s="3" t="s">
        <v>46</v>
      </c>
      <c r="E28" s="26" t="s">
        <v>46</v>
      </c>
      <c r="F28" s="26" t="s">
        <v>46</v>
      </c>
      <c r="G28" s="204">
        <f t="shared" si="5"/>
        <v>1</v>
      </c>
      <c r="H28" s="110"/>
      <c r="I28" s="40"/>
      <c r="J28" s="27"/>
      <c r="K28" s="86"/>
      <c r="L28" s="86"/>
      <c r="M28" s="27"/>
      <c r="O28" s="159"/>
      <c r="P28" s="159"/>
    </row>
    <row r="29" spans="1:16" s="18" customFormat="1" ht="48" customHeight="1">
      <c r="A29" s="36" t="s">
        <v>2</v>
      </c>
      <c r="B29" s="240" t="s">
        <v>400</v>
      </c>
      <c r="C29" s="28" t="s">
        <v>45</v>
      </c>
      <c r="D29" s="36" t="s">
        <v>121</v>
      </c>
      <c r="E29" s="28" t="s">
        <v>402</v>
      </c>
      <c r="F29" s="28" t="s">
        <v>521</v>
      </c>
      <c r="G29" s="204">
        <f t="shared" si="5"/>
        <v>1.02</v>
      </c>
      <c r="H29" s="110"/>
      <c r="I29" s="40"/>
      <c r="J29" s="27"/>
      <c r="K29" s="86"/>
      <c r="L29" s="86"/>
      <c r="M29" s="27"/>
      <c r="O29" s="159"/>
      <c r="P29" s="159"/>
    </row>
    <row r="30" spans="1:16" s="18" customFormat="1" ht="83.25" customHeight="1" thickBot="1">
      <c r="A30" s="3" t="s">
        <v>5</v>
      </c>
      <c r="B30" s="242" t="s">
        <v>401</v>
      </c>
      <c r="C30" s="28" t="s">
        <v>45</v>
      </c>
      <c r="D30" s="36" t="s">
        <v>47</v>
      </c>
      <c r="E30" s="28" t="s">
        <v>46</v>
      </c>
      <c r="F30" s="28" t="s">
        <v>46</v>
      </c>
      <c r="G30" s="204">
        <f t="shared" si="5"/>
        <v>1</v>
      </c>
      <c r="H30" s="110"/>
      <c r="I30" s="40"/>
      <c r="J30" s="27"/>
      <c r="K30" s="86"/>
      <c r="L30" s="86"/>
      <c r="M30" s="27"/>
      <c r="O30" s="159"/>
      <c r="P30" s="159"/>
    </row>
    <row r="31" spans="1:16" ht="27.75" customHeight="1" thickBot="1">
      <c r="A31" s="152" t="s">
        <v>2</v>
      </c>
      <c r="B31" s="279" t="s">
        <v>122</v>
      </c>
      <c r="C31" s="280"/>
      <c r="D31" s="280"/>
      <c r="E31" s="280"/>
      <c r="F31" s="280"/>
      <c r="G31" s="149">
        <f>SUM(G32+G37+G44+G48+G50)</f>
        <v>12.74134003141125</v>
      </c>
      <c r="H31" s="160">
        <f>SUM(H32+H37+H44+H48+H50)</f>
        <v>14</v>
      </c>
      <c r="I31" s="161">
        <f>PRODUCT(1/H31)</f>
        <v>7.1428571428571425E-2</v>
      </c>
      <c r="J31" s="162">
        <f>SUM(G31*I31)</f>
        <v>0.91009571652937493</v>
      </c>
      <c r="K31" s="163">
        <f>SUM(K32+K37+K44+K48+K50)</f>
        <v>1498317.0000000002</v>
      </c>
      <c r="L31" s="163">
        <f>SUM(L32+L37+L44+L48+L50)</f>
        <v>1356777.7999999998</v>
      </c>
      <c r="M31" s="164">
        <f>(L31*J31)/K31</f>
        <v>0.82412310883621331</v>
      </c>
    </row>
    <row r="32" spans="1:16" s="1" customFormat="1" ht="24" customHeight="1" thickBot="1">
      <c r="A32" s="8" t="s">
        <v>20</v>
      </c>
      <c r="B32" s="144" t="s">
        <v>123</v>
      </c>
      <c r="C32" s="69"/>
      <c r="D32" s="69"/>
      <c r="E32" s="69"/>
      <c r="F32" s="69"/>
      <c r="G32" s="63">
        <f>SUM(G33:G36)</f>
        <v>3.9325000000000001</v>
      </c>
      <c r="H32" s="103" t="s">
        <v>5</v>
      </c>
      <c r="I32" s="65">
        <f>PRODUCT(1/H32)</f>
        <v>0.25</v>
      </c>
      <c r="J32" s="66">
        <f>SUM(G32*I32)</f>
        <v>0.98312500000000003</v>
      </c>
      <c r="K32" s="84">
        <v>575456.9</v>
      </c>
      <c r="L32" s="84">
        <v>484887.6</v>
      </c>
      <c r="M32" s="105">
        <f>PRODUCT(L32*J32)/K32</f>
        <v>0.82839413646790916</v>
      </c>
      <c r="N32" s="30"/>
      <c r="O32" s="154"/>
      <c r="P32" s="154"/>
    </row>
    <row r="33" spans="1:16" s="18" customFormat="1" ht="42.75" customHeight="1">
      <c r="A33" s="19" t="s">
        <v>3</v>
      </c>
      <c r="B33" s="224" t="s">
        <v>403</v>
      </c>
      <c r="C33" s="19" t="s">
        <v>219</v>
      </c>
      <c r="D33" s="19" t="s">
        <v>170</v>
      </c>
      <c r="E33" s="25" t="s">
        <v>47</v>
      </c>
      <c r="F33" s="25" t="s">
        <v>47</v>
      </c>
      <c r="G33" s="204">
        <v>1</v>
      </c>
      <c r="H33" s="109"/>
      <c r="I33" s="39"/>
      <c r="J33" s="23"/>
      <c r="K33" s="85"/>
      <c r="L33" s="85"/>
      <c r="M33" s="25"/>
      <c r="O33" s="159"/>
      <c r="P33" s="159"/>
    </row>
    <row r="34" spans="1:16" s="18" customFormat="1" ht="76.5" customHeight="1">
      <c r="A34" s="3" t="s">
        <v>4</v>
      </c>
      <c r="B34" s="5" t="s">
        <v>110</v>
      </c>
      <c r="C34" s="3" t="s">
        <v>45</v>
      </c>
      <c r="D34" s="36" t="s">
        <v>46</v>
      </c>
      <c r="E34" s="26" t="s">
        <v>46</v>
      </c>
      <c r="F34" s="26" t="s">
        <v>46</v>
      </c>
      <c r="G34" s="204">
        <f t="shared" ref="G34:G36" si="6">PRODUCT(F34/E34)</f>
        <v>1</v>
      </c>
      <c r="H34" s="110"/>
      <c r="I34" s="40"/>
      <c r="J34" s="27"/>
      <c r="K34" s="86"/>
      <c r="L34" s="86"/>
      <c r="M34" s="26"/>
      <c r="O34" s="159"/>
      <c r="P34" s="159"/>
    </row>
    <row r="35" spans="1:16" s="18" customFormat="1" ht="27.75" customHeight="1">
      <c r="A35" s="3" t="s">
        <v>2</v>
      </c>
      <c r="B35" s="5" t="s">
        <v>404</v>
      </c>
      <c r="C35" s="3" t="s">
        <v>45</v>
      </c>
      <c r="D35" s="36" t="s">
        <v>46</v>
      </c>
      <c r="E35" s="26" t="s">
        <v>46</v>
      </c>
      <c r="F35" s="26" t="s">
        <v>46</v>
      </c>
      <c r="G35" s="204">
        <f t="shared" si="6"/>
        <v>1</v>
      </c>
      <c r="H35" s="110"/>
      <c r="I35" s="40"/>
      <c r="J35" s="27"/>
      <c r="K35" s="86"/>
      <c r="L35" s="86"/>
      <c r="M35" s="26"/>
      <c r="O35" s="159"/>
      <c r="P35" s="159"/>
    </row>
    <row r="36" spans="1:16" s="18" customFormat="1" ht="89.25" customHeight="1" thickBot="1">
      <c r="A36" s="36" t="s">
        <v>5</v>
      </c>
      <c r="B36" s="125" t="s">
        <v>77</v>
      </c>
      <c r="C36" s="36" t="s">
        <v>45</v>
      </c>
      <c r="D36" s="36" t="s">
        <v>46</v>
      </c>
      <c r="E36" s="28" t="s">
        <v>46</v>
      </c>
      <c r="F36" s="28" t="s">
        <v>405</v>
      </c>
      <c r="G36" s="206">
        <f t="shared" si="6"/>
        <v>0.9325</v>
      </c>
      <c r="H36" s="111"/>
      <c r="I36" s="41"/>
      <c r="J36" s="37"/>
      <c r="K36" s="87"/>
      <c r="L36" s="87"/>
      <c r="M36" s="28"/>
      <c r="O36" s="159"/>
      <c r="P36" s="159"/>
    </row>
    <row r="37" spans="1:16" s="1" customFormat="1" ht="27" customHeight="1" thickBot="1">
      <c r="A37" s="128" t="s">
        <v>22</v>
      </c>
      <c r="B37" s="289" t="s">
        <v>79</v>
      </c>
      <c r="C37" s="270"/>
      <c r="D37" s="270"/>
      <c r="E37" s="270"/>
      <c r="F37" s="270"/>
      <c r="G37" s="63">
        <f>SUM(G38:G43)</f>
        <v>5.0020160642570284</v>
      </c>
      <c r="H37" s="103">
        <v>6</v>
      </c>
      <c r="I37" s="65">
        <f>PRODUCT(1/H37)</f>
        <v>0.16666666666666666</v>
      </c>
      <c r="J37" s="66">
        <f>SUM(G37*I37)</f>
        <v>0.83366934404283799</v>
      </c>
      <c r="K37" s="84">
        <v>858609.2</v>
      </c>
      <c r="L37" s="84">
        <v>817138.7</v>
      </c>
      <c r="M37" s="105">
        <f>PRODUCT(L37*J37)/K37</f>
        <v>0.7934034296639465</v>
      </c>
      <c r="N37" s="30"/>
      <c r="O37" s="154"/>
      <c r="P37" s="154"/>
    </row>
    <row r="38" spans="1:16" s="18" customFormat="1" ht="43.5" customHeight="1">
      <c r="A38" s="19" t="s">
        <v>3</v>
      </c>
      <c r="B38" s="142" t="s">
        <v>406</v>
      </c>
      <c r="C38" s="19" t="s">
        <v>45</v>
      </c>
      <c r="D38" s="19" t="s">
        <v>124</v>
      </c>
      <c r="E38" s="25" t="s">
        <v>407</v>
      </c>
      <c r="F38" s="25" t="s">
        <v>408</v>
      </c>
      <c r="G38" s="169">
        <f t="shared" ref="G38:G43" si="7">PRODUCT(F38/E38)</f>
        <v>0.998</v>
      </c>
      <c r="H38" s="109"/>
      <c r="I38" s="39"/>
      <c r="J38" s="23"/>
      <c r="K38" s="85"/>
      <c r="L38" s="85"/>
      <c r="M38" s="25"/>
      <c r="O38" s="159"/>
      <c r="P38" s="159"/>
    </row>
    <row r="39" spans="1:16" s="18" customFormat="1" ht="85.5" customHeight="1">
      <c r="A39" s="3" t="s">
        <v>4</v>
      </c>
      <c r="B39" s="236" t="s">
        <v>409</v>
      </c>
      <c r="C39" s="3" t="s">
        <v>125</v>
      </c>
      <c r="D39" s="3" t="s">
        <v>126</v>
      </c>
      <c r="E39" s="26" t="s">
        <v>47</v>
      </c>
      <c r="F39" s="26" t="s">
        <v>47</v>
      </c>
      <c r="G39" s="204">
        <v>1</v>
      </c>
      <c r="H39" s="110"/>
      <c r="I39" s="40"/>
      <c r="J39" s="27"/>
      <c r="K39" s="86"/>
      <c r="L39" s="86"/>
      <c r="M39" s="26"/>
      <c r="O39" s="159"/>
      <c r="P39" s="159"/>
    </row>
    <row r="40" spans="1:16" s="18" customFormat="1" ht="45.75" customHeight="1">
      <c r="A40" s="36" t="s">
        <v>2</v>
      </c>
      <c r="B40" s="240" t="s">
        <v>410</v>
      </c>
      <c r="C40" s="33" t="s">
        <v>180</v>
      </c>
      <c r="D40" s="36" t="s">
        <v>47</v>
      </c>
      <c r="E40" s="28" t="s">
        <v>5</v>
      </c>
      <c r="F40" s="28" t="s">
        <v>5</v>
      </c>
      <c r="G40" s="206">
        <f t="shared" si="7"/>
        <v>1</v>
      </c>
      <c r="H40" s="111"/>
      <c r="I40" s="40"/>
      <c r="J40" s="27"/>
      <c r="K40" s="86"/>
      <c r="L40" s="86"/>
      <c r="M40" s="26"/>
      <c r="O40" s="159"/>
      <c r="P40" s="159"/>
    </row>
    <row r="41" spans="1:16" s="18" customFormat="1" ht="45.75" customHeight="1">
      <c r="A41" s="3" t="s">
        <v>5</v>
      </c>
      <c r="B41" s="143" t="s">
        <v>411</v>
      </c>
      <c r="C41" s="3" t="s">
        <v>219</v>
      </c>
      <c r="D41" s="3" t="s">
        <v>3</v>
      </c>
      <c r="E41" s="26" t="s">
        <v>3</v>
      </c>
      <c r="F41" s="26" t="s">
        <v>47</v>
      </c>
      <c r="G41" s="204">
        <f t="shared" si="7"/>
        <v>0</v>
      </c>
      <c r="H41" s="110"/>
      <c r="I41" s="40"/>
      <c r="J41" s="27"/>
      <c r="K41" s="86"/>
      <c r="L41" s="86"/>
      <c r="M41" s="26"/>
      <c r="O41" s="159"/>
      <c r="P41" s="159"/>
    </row>
    <row r="42" spans="1:16" s="18" customFormat="1" ht="66" customHeight="1">
      <c r="A42" s="3" t="s">
        <v>6</v>
      </c>
      <c r="B42" s="236" t="s">
        <v>412</v>
      </c>
      <c r="C42" s="3" t="s">
        <v>45</v>
      </c>
      <c r="D42" s="3" t="s">
        <v>46</v>
      </c>
      <c r="E42" s="26" t="s">
        <v>46</v>
      </c>
      <c r="F42" s="26" t="s">
        <v>46</v>
      </c>
      <c r="G42" s="204">
        <f t="shared" si="7"/>
        <v>1</v>
      </c>
      <c r="H42" s="110"/>
      <c r="I42" s="40"/>
      <c r="J42" s="27"/>
      <c r="K42" s="86"/>
      <c r="L42" s="86"/>
      <c r="M42" s="26"/>
      <c r="O42" s="159"/>
      <c r="P42" s="159"/>
    </row>
    <row r="43" spans="1:16" s="18" customFormat="1" ht="45.75" customHeight="1" thickBot="1">
      <c r="A43" s="36" t="s">
        <v>7</v>
      </c>
      <c r="B43" s="240" t="s">
        <v>413</v>
      </c>
      <c r="C43" s="36" t="s">
        <v>45</v>
      </c>
      <c r="D43" s="36" t="s">
        <v>414</v>
      </c>
      <c r="E43" s="28" t="s">
        <v>415</v>
      </c>
      <c r="F43" s="28" t="s">
        <v>416</v>
      </c>
      <c r="G43" s="206">
        <f t="shared" si="7"/>
        <v>1.0040160642570282</v>
      </c>
      <c r="H43" s="111"/>
      <c r="I43" s="41"/>
      <c r="J43" s="37"/>
      <c r="K43" s="87"/>
      <c r="L43" s="87"/>
      <c r="M43" s="28"/>
      <c r="O43" s="159"/>
      <c r="P43" s="159"/>
    </row>
    <row r="44" spans="1:16" s="70" customFormat="1" ht="27.75" customHeight="1" thickBot="1">
      <c r="A44" s="75" t="s">
        <v>23</v>
      </c>
      <c r="B44" s="281" t="s">
        <v>80</v>
      </c>
      <c r="C44" s="282"/>
      <c r="D44" s="282"/>
      <c r="E44" s="282"/>
      <c r="F44" s="282"/>
      <c r="G44" s="63">
        <f>SUM(G45:G47)</f>
        <v>2.8068239671542212</v>
      </c>
      <c r="H44" s="103">
        <v>3</v>
      </c>
      <c r="I44" s="254">
        <f>PRODUCT(1/H44)</f>
        <v>0.33333333333333331</v>
      </c>
      <c r="J44" s="106">
        <f>SUM(G44*I44)</f>
        <v>0.93560798905140707</v>
      </c>
      <c r="K44" s="255">
        <v>32173.599999999999</v>
      </c>
      <c r="L44" s="84">
        <v>31458.799999999999</v>
      </c>
      <c r="M44" s="105">
        <f>PRODUCT(L44*J44)/K44</f>
        <v>0.91482161169313991</v>
      </c>
      <c r="N44" s="30"/>
      <c r="O44" s="157"/>
      <c r="P44" s="157"/>
    </row>
    <row r="45" spans="1:16" s="18" customFormat="1" ht="48" customHeight="1">
      <c r="A45" s="19" t="s">
        <v>3</v>
      </c>
      <c r="B45" s="142" t="s">
        <v>417</v>
      </c>
      <c r="C45" s="19" t="s">
        <v>45</v>
      </c>
      <c r="D45" s="19" t="s">
        <v>46</v>
      </c>
      <c r="E45" s="25" t="s">
        <v>46</v>
      </c>
      <c r="F45" s="25" t="s">
        <v>466</v>
      </c>
      <c r="G45" s="169">
        <f t="shared" ref="G45:G62" si="8">PRODUCT(F45/E45)</f>
        <v>0.96900000000000008</v>
      </c>
      <c r="H45" s="109"/>
      <c r="I45" s="39"/>
      <c r="J45" s="23"/>
      <c r="K45" s="85"/>
      <c r="L45" s="85"/>
      <c r="M45" s="25"/>
      <c r="O45" s="159"/>
      <c r="P45" s="159"/>
    </row>
    <row r="46" spans="1:16" s="18" customFormat="1" ht="84.75" customHeight="1">
      <c r="A46" s="3" t="s">
        <v>4</v>
      </c>
      <c r="B46" s="236" t="s">
        <v>418</v>
      </c>
      <c r="C46" s="3" t="s">
        <v>127</v>
      </c>
      <c r="D46" s="3" t="s">
        <v>128</v>
      </c>
      <c r="E46" s="26" t="s">
        <v>419</v>
      </c>
      <c r="F46" s="26" t="s">
        <v>419</v>
      </c>
      <c r="G46" s="204">
        <f t="shared" si="8"/>
        <v>1</v>
      </c>
      <c r="H46" s="110"/>
      <c r="I46" s="40"/>
      <c r="J46" s="27"/>
      <c r="K46" s="86"/>
      <c r="L46" s="86"/>
      <c r="M46" s="26"/>
      <c r="O46" s="159"/>
      <c r="P46" s="159"/>
    </row>
    <row r="47" spans="1:16" s="18" customFormat="1" ht="162" customHeight="1" thickBot="1">
      <c r="A47" s="3" t="s">
        <v>2</v>
      </c>
      <c r="B47" s="143" t="s">
        <v>129</v>
      </c>
      <c r="C47" s="3" t="s">
        <v>45</v>
      </c>
      <c r="D47" s="3" t="s">
        <v>130</v>
      </c>
      <c r="E47" s="26" t="s">
        <v>420</v>
      </c>
      <c r="F47" s="26" t="s">
        <v>421</v>
      </c>
      <c r="G47" s="204">
        <f t="shared" si="8"/>
        <v>0.83782396715422114</v>
      </c>
      <c r="H47" s="110"/>
      <c r="I47" s="40"/>
      <c r="J47" s="27"/>
      <c r="K47" s="86"/>
      <c r="L47" s="86"/>
      <c r="M47" s="26"/>
      <c r="O47" s="159"/>
      <c r="P47" s="159"/>
    </row>
    <row r="48" spans="1:16" s="1" customFormat="1" ht="124.5" customHeight="1" thickBot="1">
      <c r="A48" s="71" t="s">
        <v>36</v>
      </c>
      <c r="B48" s="269" t="s">
        <v>131</v>
      </c>
      <c r="C48" s="270"/>
      <c r="D48" s="270"/>
      <c r="E48" s="270"/>
      <c r="F48" s="270"/>
      <c r="G48" s="63">
        <f>SUM(G49)</f>
        <v>1</v>
      </c>
      <c r="H48" s="103" t="s">
        <v>3</v>
      </c>
      <c r="I48" s="65">
        <f>PRODUCT(1/H48)</f>
        <v>1</v>
      </c>
      <c r="J48" s="66">
        <f>SUM(G48*I48)</f>
        <v>1</v>
      </c>
      <c r="K48" s="84">
        <v>0</v>
      </c>
      <c r="L48" s="84">
        <v>0</v>
      </c>
      <c r="M48" s="145" t="s">
        <v>367</v>
      </c>
      <c r="N48" s="30"/>
      <c r="O48" s="154"/>
      <c r="P48" s="154"/>
    </row>
    <row r="49" spans="1:16" s="18" customFormat="1" ht="29.25" customHeight="1" thickBot="1">
      <c r="A49" s="33" t="s">
        <v>3</v>
      </c>
      <c r="B49" s="243" t="s">
        <v>132</v>
      </c>
      <c r="C49" s="33" t="s">
        <v>45</v>
      </c>
      <c r="D49" s="33" t="s">
        <v>6</v>
      </c>
      <c r="E49" s="241" t="s">
        <v>47</v>
      </c>
      <c r="F49" s="241" t="s">
        <v>47</v>
      </c>
      <c r="G49" s="176">
        <v>1</v>
      </c>
      <c r="H49" s="112"/>
      <c r="I49" s="72"/>
      <c r="J49" s="73"/>
      <c r="K49" s="89"/>
      <c r="L49" s="89"/>
      <c r="M49" s="241"/>
      <c r="O49" s="159"/>
      <c r="P49" s="159"/>
    </row>
    <row r="50" spans="1:16" ht="144" customHeight="1" thickBot="1">
      <c r="A50" s="8" t="s">
        <v>54</v>
      </c>
      <c r="B50" s="290" t="s">
        <v>133</v>
      </c>
      <c r="C50" s="282"/>
      <c r="D50" s="282"/>
      <c r="E50" s="282"/>
      <c r="F50" s="282"/>
      <c r="G50" s="63">
        <v>0</v>
      </c>
      <c r="H50" s="103" t="s">
        <v>47</v>
      </c>
      <c r="I50" s="65">
        <v>0</v>
      </c>
      <c r="J50" s="66">
        <v>0</v>
      </c>
      <c r="K50" s="84">
        <v>32077.3</v>
      </c>
      <c r="L50" s="84">
        <v>23292.7</v>
      </c>
      <c r="M50" s="253" t="s">
        <v>366</v>
      </c>
    </row>
    <row r="51" spans="1:16" s="2" customFormat="1" ht="31.5" customHeight="1" thickBot="1">
      <c r="A51" s="249">
        <v>4</v>
      </c>
      <c r="B51" s="277" t="s">
        <v>134</v>
      </c>
      <c r="C51" s="278"/>
      <c r="D51" s="278"/>
      <c r="E51" s="278"/>
      <c r="F51" s="278"/>
      <c r="G51" s="250">
        <f>SUM(G52+G55+G60+G63+G65)</f>
        <v>21.583647712301541</v>
      </c>
      <c r="H51" s="251">
        <f>SUM(H52+H55+H60+H63+H65)</f>
        <v>22</v>
      </c>
      <c r="I51" s="161">
        <f>PRODUCT(1/H51)</f>
        <v>4.5454545454545456E-2</v>
      </c>
      <c r="J51" s="162">
        <f>SUM(G51*I51)</f>
        <v>0.98107489601370645</v>
      </c>
      <c r="K51" s="252">
        <f>SUM(K52+K55+K60+K63+K65)</f>
        <v>69388.3</v>
      </c>
      <c r="L51" s="252">
        <f>SUM(L52+L55+L60+L63+L65)</f>
        <v>67535.7</v>
      </c>
      <c r="M51" s="164">
        <f>(L51*J51)/K51</f>
        <v>0.95488115222181347</v>
      </c>
      <c r="N51" s="166"/>
      <c r="O51" s="29"/>
      <c r="P51" s="29"/>
    </row>
    <row r="52" spans="1:16" s="2" customFormat="1" ht="28.5" customHeight="1" thickBot="1">
      <c r="A52" s="8" t="s">
        <v>24</v>
      </c>
      <c r="B52" s="263" t="s">
        <v>135</v>
      </c>
      <c r="C52" s="264"/>
      <c r="D52" s="264"/>
      <c r="E52" s="264"/>
      <c r="F52" s="264"/>
      <c r="G52" s="107">
        <f>SUM(G53:G54)</f>
        <v>2.0342138364779876</v>
      </c>
      <c r="H52" s="103">
        <v>2</v>
      </c>
      <c r="I52" s="65">
        <f>PRODUCT(1/H52)</f>
        <v>0.5</v>
      </c>
      <c r="J52" s="106">
        <f>SUM(G52*I52)</f>
        <v>1.0171069182389938</v>
      </c>
      <c r="K52" s="84">
        <v>54159.9</v>
      </c>
      <c r="L52" s="84">
        <v>52700.6</v>
      </c>
      <c r="M52" s="105">
        <f>PRODUCT(L52*J52)/K52</f>
        <v>0.98970169544895603</v>
      </c>
      <c r="N52" s="166"/>
      <c r="O52" s="29"/>
      <c r="P52" s="29"/>
    </row>
    <row r="53" spans="1:16" s="166" customFormat="1" ht="39" customHeight="1">
      <c r="A53" s="19" t="s">
        <v>3</v>
      </c>
      <c r="B53" s="194" t="s">
        <v>95</v>
      </c>
      <c r="C53" s="168" t="s">
        <v>45</v>
      </c>
      <c r="D53" s="168">
        <v>6.8</v>
      </c>
      <c r="E53" s="21">
        <v>6.4</v>
      </c>
      <c r="F53" s="21">
        <v>5.3</v>
      </c>
      <c r="G53" s="169">
        <f>PRODUCT(E53/F53)</f>
        <v>1.2075471698113209</v>
      </c>
      <c r="H53" s="109"/>
      <c r="I53" s="39"/>
      <c r="J53" s="23"/>
      <c r="K53" s="85"/>
      <c r="L53" s="85"/>
      <c r="M53" s="21"/>
      <c r="O53" s="237"/>
      <c r="P53" s="237"/>
    </row>
    <row r="54" spans="1:16" s="166" customFormat="1" ht="45.75" customHeight="1" thickBot="1">
      <c r="A54" s="36" t="s">
        <v>4</v>
      </c>
      <c r="B54" s="125" t="s">
        <v>136</v>
      </c>
      <c r="C54" s="182" t="s">
        <v>45</v>
      </c>
      <c r="D54" s="182">
        <v>1.75</v>
      </c>
      <c r="E54" s="45">
        <v>7.5</v>
      </c>
      <c r="F54" s="45">
        <v>6.2</v>
      </c>
      <c r="G54" s="206">
        <f t="shared" si="8"/>
        <v>0.82666666666666666</v>
      </c>
      <c r="H54" s="111"/>
      <c r="I54" s="41"/>
      <c r="J54" s="37"/>
      <c r="K54" s="87"/>
      <c r="L54" s="87"/>
      <c r="M54" s="45"/>
      <c r="O54" s="237"/>
      <c r="P54" s="237"/>
    </row>
    <row r="55" spans="1:16" s="2" customFormat="1" ht="27" customHeight="1" thickBot="1">
      <c r="A55" s="8" t="s">
        <v>25</v>
      </c>
      <c r="B55" s="263" t="s">
        <v>137</v>
      </c>
      <c r="C55" s="264"/>
      <c r="D55" s="264"/>
      <c r="E55" s="264"/>
      <c r="F55" s="264"/>
      <c r="G55" s="107">
        <f>SUM(G56:G59)</f>
        <v>4</v>
      </c>
      <c r="H55" s="103">
        <v>4</v>
      </c>
      <c r="I55" s="65">
        <f>PRODUCT(1/H55)</f>
        <v>0.25</v>
      </c>
      <c r="J55" s="106">
        <f>SUM(G55*I55)</f>
        <v>1</v>
      </c>
      <c r="K55" s="84">
        <v>50</v>
      </c>
      <c r="L55" s="84">
        <v>49</v>
      </c>
      <c r="M55" s="105">
        <f>PRODUCT(L55*J55)/K55</f>
        <v>0.98</v>
      </c>
      <c r="N55" s="166"/>
      <c r="O55" s="29"/>
      <c r="P55" s="29"/>
    </row>
    <row r="56" spans="1:16" s="166" customFormat="1" ht="44.25" customHeight="1">
      <c r="A56" s="19" t="s">
        <v>3</v>
      </c>
      <c r="B56" s="194" t="s">
        <v>422</v>
      </c>
      <c r="C56" s="174" t="s">
        <v>45</v>
      </c>
      <c r="D56" s="168">
        <v>72.8</v>
      </c>
      <c r="E56" s="21">
        <v>77.8</v>
      </c>
      <c r="F56" s="21">
        <v>77.8</v>
      </c>
      <c r="G56" s="169">
        <f t="shared" si="8"/>
        <v>1</v>
      </c>
      <c r="H56" s="109"/>
      <c r="I56" s="39"/>
      <c r="J56" s="23"/>
      <c r="K56" s="85"/>
      <c r="L56" s="85"/>
      <c r="M56" s="21"/>
      <c r="O56" s="237"/>
      <c r="P56" s="237"/>
    </row>
    <row r="57" spans="1:16" s="166" customFormat="1" ht="40.5" customHeight="1">
      <c r="A57" s="3" t="s">
        <v>4</v>
      </c>
      <c r="B57" s="5" t="s">
        <v>423</v>
      </c>
      <c r="C57" s="174" t="s">
        <v>45</v>
      </c>
      <c r="D57" s="174">
        <v>97</v>
      </c>
      <c r="E57" s="22">
        <v>100</v>
      </c>
      <c r="F57" s="22">
        <v>100</v>
      </c>
      <c r="G57" s="204">
        <f t="shared" si="8"/>
        <v>1</v>
      </c>
      <c r="H57" s="110"/>
      <c r="I57" s="40"/>
      <c r="J57" s="27"/>
      <c r="K57" s="86"/>
      <c r="L57" s="86"/>
      <c r="M57" s="22"/>
      <c r="O57" s="237"/>
      <c r="P57" s="237"/>
    </row>
    <row r="58" spans="1:16" s="166" customFormat="1" ht="42" customHeight="1">
      <c r="A58" s="3" t="s">
        <v>2</v>
      </c>
      <c r="B58" s="5" t="s">
        <v>424</v>
      </c>
      <c r="C58" s="174" t="s">
        <v>45</v>
      </c>
      <c r="D58" s="174">
        <v>46</v>
      </c>
      <c r="E58" s="22">
        <v>50</v>
      </c>
      <c r="F58" s="22">
        <v>50</v>
      </c>
      <c r="G58" s="204">
        <f t="shared" si="8"/>
        <v>1</v>
      </c>
      <c r="H58" s="110"/>
      <c r="I58" s="40"/>
      <c r="J58" s="27"/>
      <c r="K58" s="86"/>
      <c r="L58" s="86"/>
      <c r="M58" s="22"/>
      <c r="O58" s="237"/>
      <c r="P58" s="237"/>
    </row>
    <row r="59" spans="1:16" s="166" customFormat="1" ht="45" customHeight="1" thickBot="1">
      <c r="A59" s="36" t="s">
        <v>5</v>
      </c>
      <c r="B59" s="125" t="s">
        <v>138</v>
      </c>
      <c r="C59" s="182" t="s">
        <v>45</v>
      </c>
      <c r="D59" s="182">
        <v>99</v>
      </c>
      <c r="E59" s="45">
        <v>100</v>
      </c>
      <c r="F59" s="45">
        <v>100</v>
      </c>
      <c r="G59" s="206">
        <f t="shared" si="8"/>
        <v>1</v>
      </c>
      <c r="H59" s="111"/>
      <c r="I59" s="41"/>
      <c r="J59" s="37"/>
      <c r="K59" s="87"/>
      <c r="L59" s="87"/>
      <c r="M59" s="45"/>
      <c r="O59" s="237"/>
      <c r="P59" s="237"/>
    </row>
    <row r="60" spans="1:16" s="2" customFormat="1" ht="27" customHeight="1" thickBot="1">
      <c r="A60" s="8" t="s">
        <v>53</v>
      </c>
      <c r="B60" s="144" t="s">
        <v>139</v>
      </c>
      <c r="C60" s="64"/>
      <c r="D60" s="64"/>
      <c r="E60" s="64"/>
      <c r="F60" s="64"/>
      <c r="G60" s="107">
        <f>SUM(G61:G62)</f>
        <v>2.4244338758235529</v>
      </c>
      <c r="H60" s="103">
        <v>2</v>
      </c>
      <c r="I60" s="65">
        <f>PRODUCT(1/H60)</f>
        <v>0.5</v>
      </c>
      <c r="J60" s="106">
        <f>SUM(G60*I60)</f>
        <v>1.2122169379117764</v>
      </c>
      <c r="K60" s="84">
        <v>14418.4</v>
      </c>
      <c r="L60" s="84">
        <v>14026.1</v>
      </c>
      <c r="M60" s="105">
        <f>PRODUCT(L60*J60)/K60</f>
        <v>1.1792345886398192</v>
      </c>
      <c r="N60" s="166"/>
      <c r="O60" s="29"/>
      <c r="P60" s="29"/>
    </row>
    <row r="61" spans="1:16" s="166" customFormat="1" ht="42.75" customHeight="1">
      <c r="A61" s="19" t="s">
        <v>3</v>
      </c>
      <c r="B61" s="194" t="s">
        <v>78</v>
      </c>
      <c r="C61" s="168" t="s">
        <v>45</v>
      </c>
      <c r="D61" s="168">
        <v>59.5</v>
      </c>
      <c r="E61" s="21">
        <v>61.5</v>
      </c>
      <c r="F61" s="21">
        <v>71.099999999999994</v>
      </c>
      <c r="G61" s="169">
        <f t="shared" si="8"/>
        <v>1.1560975609756097</v>
      </c>
      <c r="H61" s="109"/>
      <c r="I61" s="39"/>
      <c r="J61" s="23"/>
      <c r="K61" s="85"/>
      <c r="L61" s="85"/>
      <c r="M61" s="21"/>
      <c r="O61" s="237"/>
      <c r="P61" s="237"/>
    </row>
    <row r="62" spans="1:16" s="166" customFormat="1" ht="62.25" customHeight="1" thickBot="1">
      <c r="A62" s="36" t="s">
        <v>4</v>
      </c>
      <c r="B62" s="125" t="s">
        <v>140</v>
      </c>
      <c r="C62" s="182" t="s">
        <v>45</v>
      </c>
      <c r="D62" s="182">
        <v>55.7</v>
      </c>
      <c r="E62" s="45">
        <v>55.9</v>
      </c>
      <c r="F62" s="45">
        <v>70.900000000000006</v>
      </c>
      <c r="G62" s="206">
        <f t="shared" si="8"/>
        <v>1.268336314847943</v>
      </c>
      <c r="H62" s="111"/>
      <c r="I62" s="41"/>
      <c r="J62" s="37"/>
      <c r="K62" s="87"/>
      <c r="L62" s="87"/>
      <c r="M62" s="45"/>
      <c r="O62" s="237"/>
      <c r="P62" s="237"/>
    </row>
    <row r="63" spans="1:16" s="2" customFormat="1" ht="126" customHeight="1" thickBot="1">
      <c r="A63" s="75" t="s">
        <v>142</v>
      </c>
      <c r="B63" s="265" t="s">
        <v>141</v>
      </c>
      <c r="C63" s="264"/>
      <c r="D63" s="264"/>
      <c r="E63" s="264"/>
      <c r="F63" s="264"/>
      <c r="G63" s="63">
        <f>SUM(G64)</f>
        <v>1</v>
      </c>
      <c r="H63" s="103">
        <v>1</v>
      </c>
      <c r="I63" s="65">
        <f>PRODUCT(1/H63)</f>
        <v>1</v>
      </c>
      <c r="J63" s="106">
        <f>SUM(G63*I63)</f>
        <v>1</v>
      </c>
      <c r="K63" s="84">
        <v>0</v>
      </c>
      <c r="L63" s="84">
        <v>0</v>
      </c>
      <c r="M63" s="145" t="s">
        <v>367</v>
      </c>
      <c r="N63" s="166"/>
      <c r="O63" s="29"/>
      <c r="P63" s="29"/>
    </row>
    <row r="64" spans="1:16" s="166" customFormat="1" ht="47.25" customHeight="1" thickBot="1">
      <c r="A64" s="33" t="s">
        <v>3</v>
      </c>
      <c r="B64" s="140" t="s">
        <v>143</v>
      </c>
      <c r="C64" s="94" t="s">
        <v>144</v>
      </c>
      <c r="D64" s="94">
        <v>6.7000000000000004E-2</v>
      </c>
      <c r="E64" s="43">
        <v>6.2E-2</v>
      </c>
      <c r="F64" s="43">
        <v>0</v>
      </c>
      <c r="G64" s="176">
        <v>1</v>
      </c>
      <c r="H64" s="112"/>
      <c r="I64" s="72"/>
      <c r="J64" s="73"/>
      <c r="K64" s="89"/>
      <c r="L64" s="89"/>
      <c r="M64" s="43"/>
      <c r="O64" s="237"/>
      <c r="P64" s="237"/>
    </row>
    <row r="65" spans="1:16" s="2" customFormat="1" ht="28.5" customHeight="1" thickBot="1">
      <c r="A65" s="8" t="s">
        <v>146</v>
      </c>
      <c r="B65" s="263" t="s">
        <v>145</v>
      </c>
      <c r="C65" s="264"/>
      <c r="D65" s="264"/>
      <c r="E65" s="264"/>
      <c r="F65" s="264"/>
      <c r="G65" s="107">
        <f>SUM(G66:G78)</f>
        <v>12.125</v>
      </c>
      <c r="H65" s="103">
        <v>13</v>
      </c>
      <c r="I65" s="65">
        <f>PRODUCT(1/H65)</f>
        <v>7.6923076923076927E-2</v>
      </c>
      <c r="J65" s="106">
        <f>SUM(G65*I65)</f>
        <v>0.93269230769230771</v>
      </c>
      <c r="K65" s="84">
        <v>760</v>
      </c>
      <c r="L65" s="84">
        <v>760</v>
      </c>
      <c r="M65" s="105">
        <f>PRODUCT(L65*J65)/K65</f>
        <v>0.9326923076923076</v>
      </c>
      <c r="N65" s="166"/>
      <c r="O65" s="29"/>
      <c r="P65" s="29"/>
    </row>
    <row r="66" spans="1:16" s="166" customFormat="1" ht="26.25" customHeight="1">
      <c r="A66" s="19" t="s">
        <v>3</v>
      </c>
      <c r="B66" s="194" t="s">
        <v>147</v>
      </c>
      <c r="C66" s="168" t="s">
        <v>51</v>
      </c>
      <c r="D66" s="168">
        <v>9</v>
      </c>
      <c r="E66" s="171">
        <v>9</v>
      </c>
      <c r="F66" s="118">
        <v>9</v>
      </c>
      <c r="G66" s="169">
        <f t="shared" ref="G66:G78" si="9">PRODUCT(F66/E66)</f>
        <v>1</v>
      </c>
      <c r="H66" s="109"/>
      <c r="I66" s="39"/>
      <c r="J66" s="23"/>
      <c r="K66" s="85"/>
      <c r="L66" s="85"/>
      <c r="M66" s="21"/>
      <c r="O66" s="237"/>
      <c r="P66" s="237"/>
    </row>
    <row r="67" spans="1:16" s="166" customFormat="1" ht="45" customHeight="1">
      <c r="A67" s="3" t="s">
        <v>4</v>
      </c>
      <c r="B67" s="5" t="s">
        <v>148</v>
      </c>
      <c r="C67" s="168" t="s">
        <v>51</v>
      </c>
      <c r="D67" s="174">
        <v>9</v>
      </c>
      <c r="E67" s="173">
        <v>8</v>
      </c>
      <c r="F67" s="113">
        <v>9</v>
      </c>
      <c r="G67" s="204">
        <f t="shared" si="9"/>
        <v>1.125</v>
      </c>
      <c r="H67" s="110"/>
      <c r="I67" s="40"/>
      <c r="J67" s="27"/>
      <c r="K67" s="86"/>
      <c r="L67" s="86"/>
      <c r="M67" s="22"/>
      <c r="O67" s="237"/>
      <c r="P67" s="237"/>
    </row>
    <row r="68" spans="1:16" s="166" customFormat="1" ht="45" customHeight="1">
      <c r="A68" s="3" t="s">
        <v>2</v>
      </c>
      <c r="B68" s="5" t="s">
        <v>425</v>
      </c>
      <c r="C68" s="168" t="s">
        <v>51</v>
      </c>
      <c r="D68" s="174">
        <v>0</v>
      </c>
      <c r="E68" s="173">
        <v>1</v>
      </c>
      <c r="F68" s="113">
        <v>0</v>
      </c>
      <c r="G68" s="204">
        <v>0</v>
      </c>
      <c r="H68" s="110"/>
      <c r="I68" s="40"/>
      <c r="J68" s="27"/>
      <c r="K68" s="86"/>
      <c r="L68" s="86"/>
      <c r="M68" s="22"/>
      <c r="O68" s="237"/>
      <c r="P68" s="237"/>
    </row>
    <row r="69" spans="1:16" s="166" customFormat="1" ht="45" customHeight="1">
      <c r="A69" s="3" t="s">
        <v>5</v>
      </c>
      <c r="B69" s="5" t="s">
        <v>149</v>
      </c>
      <c r="C69" s="174" t="s">
        <v>45</v>
      </c>
      <c r="D69" s="174">
        <v>0.03</v>
      </c>
      <c r="E69" s="173">
        <v>0.03</v>
      </c>
      <c r="F69" s="20">
        <v>0.03</v>
      </c>
      <c r="G69" s="204">
        <f t="shared" si="9"/>
        <v>1</v>
      </c>
      <c r="H69" s="110"/>
      <c r="I69" s="40"/>
      <c r="J69" s="27"/>
      <c r="K69" s="86"/>
      <c r="L69" s="86"/>
      <c r="M69" s="22"/>
      <c r="O69" s="237"/>
      <c r="P69" s="237"/>
    </row>
    <row r="70" spans="1:16" s="166" customFormat="1" ht="65.25" customHeight="1">
      <c r="A70" s="3" t="s">
        <v>6</v>
      </c>
      <c r="B70" s="5" t="s">
        <v>150</v>
      </c>
      <c r="C70" s="174" t="s">
        <v>45</v>
      </c>
      <c r="D70" s="174">
        <v>0.7</v>
      </c>
      <c r="E70" s="173">
        <v>0.8</v>
      </c>
      <c r="F70" s="238">
        <v>0.8</v>
      </c>
      <c r="G70" s="204">
        <f t="shared" si="9"/>
        <v>1</v>
      </c>
      <c r="H70" s="110"/>
      <c r="I70" s="40"/>
      <c r="J70" s="27"/>
      <c r="K70" s="86"/>
      <c r="L70" s="86"/>
      <c r="M70" s="22"/>
      <c r="O70" s="237"/>
      <c r="P70" s="237"/>
    </row>
    <row r="71" spans="1:16" s="166" customFormat="1" ht="44.25" customHeight="1">
      <c r="A71" s="3" t="s">
        <v>7</v>
      </c>
      <c r="B71" s="5" t="s">
        <v>151</v>
      </c>
      <c r="C71" s="168" t="s">
        <v>51</v>
      </c>
      <c r="D71" s="174">
        <v>8</v>
      </c>
      <c r="E71" s="173">
        <v>6</v>
      </c>
      <c r="F71" s="113">
        <v>6</v>
      </c>
      <c r="G71" s="204">
        <f t="shared" si="9"/>
        <v>1</v>
      </c>
      <c r="H71" s="110"/>
      <c r="I71" s="40"/>
      <c r="J71" s="27"/>
      <c r="K71" s="86"/>
      <c r="L71" s="86"/>
      <c r="M71" s="22"/>
      <c r="O71" s="237"/>
      <c r="P71" s="237"/>
    </row>
    <row r="72" spans="1:16" s="166" customFormat="1" ht="27" customHeight="1">
      <c r="A72" s="3" t="s">
        <v>8</v>
      </c>
      <c r="B72" s="5" t="s">
        <v>152</v>
      </c>
      <c r="C72" s="168" t="s">
        <v>51</v>
      </c>
      <c r="D72" s="3" t="s">
        <v>6</v>
      </c>
      <c r="E72" s="239" t="s">
        <v>7</v>
      </c>
      <c r="F72" s="113">
        <v>6</v>
      </c>
      <c r="G72" s="204">
        <f t="shared" si="9"/>
        <v>1</v>
      </c>
      <c r="H72" s="110"/>
      <c r="I72" s="40"/>
      <c r="J72" s="27"/>
      <c r="K72" s="86"/>
      <c r="L72" s="86"/>
      <c r="M72" s="22"/>
      <c r="O72" s="237"/>
      <c r="P72" s="237"/>
    </row>
    <row r="73" spans="1:16" s="166" customFormat="1" ht="42" customHeight="1">
      <c r="A73" s="3" t="s">
        <v>160</v>
      </c>
      <c r="B73" s="5" t="s">
        <v>153</v>
      </c>
      <c r="C73" s="168" t="s">
        <v>51</v>
      </c>
      <c r="D73" s="174">
        <v>5</v>
      </c>
      <c r="E73" s="173">
        <v>6</v>
      </c>
      <c r="F73" s="113">
        <v>6</v>
      </c>
      <c r="G73" s="204">
        <f t="shared" si="9"/>
        <v>1</v>
      </c>
      <c r="H73" s="110"/>
      <c r="I73" s="40"/>
      <c r="J73" s="27"/>
      <c r="K73" s="86"/>
      <c r="L73" s="86"/>
      <c r="M73" s="22"/>
      <c r="O73" s="237"/>
      <c r="P73" s="237"/>
    </row>
    <row r="74" spans="1:16" s="166" customFormat="1" ht="42" customHeight="1">
      <c r="A74" s="3" t="s">
        <v>161</v>
      </c>
      <c r="B74" s="5" t="s">
        <v>154</v>
      </c>
      <c r="C74" s="174" t="s">
        <v>155</v>
      </c>
      <c r="D74" s="174">
        <v>275.89999999999998</v>
      </c>
      <c r="E74" s="173">
        <v>485.6</v>
      </c>
      <c r="F74" s="238">
        <v>485.6</v>
      </c>
      <c r="G74" s="204">
        <f t="shared" si="9"/>
        <v>1</v>
      </c>
      <c r="H74" s="110"/>
      <c r="I74" s="40"/>
      <c r="J74" s="27"/>
      <c r="K74" s="86"/>
      <c r="L74" s="86"/>
      <c r="M74" s="22"/>
      <c r="O74" s="237"/>
      <c r="P74" s="237"/>
    </row>
    <row r="75" spans="1:16" s="166" customFormat="1" ht="42" customHeight="1">
      <c r="A75" s="3" t="s">
        <v>15</v>
      </c>
      <c r="B75" s="5" t="s">
        <v>156</v>
      </c>
      <c r="C75" s="174" t="s">
        <v>155</v>
      </c>
      <c r="D75" s="174">
        <v>275.89999999999998</v>
      </c>
      <c r="E75" s="173">
        <v>485.6</v>
      </c>
      <c r="F75" s="238">
        <v>485.6</v>
      </c>
      <c r="G75" s="204">
        <f t="shared" si="9"/>
        <v>1</v>
      </c>
      <c r="H75" s="110"/>
      <c r="I75" s="40"/>
      <c r="J75" s="27"/>
      <c r="K75" s="86"/>
      <c r="L75" s="86"/>
      <c r="M75" s="22"/>
      <c r="O75" s="237"/>
      <c r="P75" s="237"/>
    </row>
    <row r="76" spans="1:16" s="166" customFormat="1" ht="24.75" customHeight="1">
      <c r="A76" s="3" t="s">
        <v>16</v>
      </c>
      <c r="B76" s="5" t="s">
        <v>157</v>
      </c>
      <c r="C76" s="168" t="s">
        <v>51</v>
      </c>
      <c r="D76" s="174">
        <v>9</v>
      </c>
      <c r="E76" s="173">
        <v>9</v>
      </c>
      <c r="F76" s="113">
        <v>9</v>
      </c>
      <c r="G76" s="204">
        <f t="shared" si="9"/>
        <v>1</v>
      </c>
      <c r="H76" s="110"/>
      <c r="I76" s="40"/>
      <c r="J76" s="27"/>
      <c r="K76" s="86"/>
      <c r="L76" s="86"/>
      <c r="M76" s="22"/>
      <c r="O76" s="237"/>
      <c r="P76" s="237"/>
    </row>
    <row r="77" spans="1:16" s="166" customFormat="1" ht="26.25" customHeight="1">
      <c r="A77" s="3" t="s">
        <v>9</v>
      </c>
      <c r="B77" s="5" t="s">
        <v>158</v>
      </c>
      <c r="C77" s="174" t="s">
        <v>118</v>
      </c>
      <c r="D77" s="174">
        <v>1200</v>
      </c>
      <c r="E77" s="173">
        <v>1200</v>
      </c>
      <c r="F77" s="113">
        <v>1200</v>
      </c>
      <c r="G77" s="204">
        <f t="shared" si="9"/>
        <v>1</v>
      </c>
      <c r="H77" s="110"/>
      <c r="I77" s="40"/>
      <c r="J77" s="27"/>
      <c r="K77" s="86"/>
      <c r="L77" s="86"/>
      <c r="M77" s="22"/>
      <c r="O77" s="237"/>
      <c r="P77" s="237"/>
    </row>
    <row r="78" spans="1:16" s="166" customFormat="1" ht="42.75" customHeight="1" thickBot="1">
      <c r="A78" s="3" t="s">
        <v>181</v>
      </c>
      <c r="B78" s="125" t="s">
        <v>159</v>
      </c>
      <c r="C78" s="94" t="s">
        <v>51</v>
      </c>
      <c r="D78" s="182">
        <v>24</v>
      </c>
      <c r="E78" s="45">
        <v>24</v>
      </c>
      <c r="F78" s="111">
        <v>24</v>
      </c>
      <c r="G78" s="206">
        <f t="shared" si="9"/>
        <v>1</v>
      </c>
      <c r="H78" s="111"/>
      <c r="I78" s="41"/>
      <c r="J78" s="37"/>
      <c r="K78" s="87"/>
      <c r="L78" s="87"/>
      <c r="M78" s="45"/>
      <c r="O78" s="237"/>
      <c r="P78" s="237"/>
    </row>
    <row r="79" spans="1:16" s="1" customFormat="1" ht="27" customHeight="1" thickBot="1">
      <c r="A79" s="4" t="s">
        <v>6</v>
      </c>
      <c r="B79" s="279" t="s">
        <v>162</v>
      </c>
      <c r="C79" s="280"/>
      <c r="D79" s="280"/>
      <c r="E79" s="280"/>
      <c r="F79" s="280"/>
      <c r="G79" s="44">
        <f>SUM(G80+G89)</f>
        <v>10.562932097617942</v>
      </c>
      <c r="H79" s="101">
        <f>SUM(H80+H89)</f>
        <v>9</v>
      </c>
      <c r="I79" s="42">
        <f>PRODUCT(1/H79)</f>
        <v>0.1111111111111111</v>
      </c>
      <c r="J79" s="38">
        <f>SUM(G79*I79)</f>
        <v>1.173659121957549</v>
      </c>
      <c r="K79" s="88">
        <f>SUM(K80+K89)</f>
        <v>222961</v>
      </c>
      <c r="L79" s="88">
        <f>SUM(L80+L89)</f>
        <v>220175</v>
      </c>
      <c r="M79" s="102">
        <f>(L79*J79)/K79</f>
        <v>1.1589937126986485</v>
      </c>
      <c r="N79" s="30"/>
      <c r="O79" s="154"/>
      <c r="P79" s="154"/>
    </row>
    <row r="80" spans="1:16" s="30" customFormat="1" ht="29.25" customHeight="1" thickBot="1">
      <c r="A80" s="8" t="s">
        <v>26</v>
      </c>
      <c r="B80" s="290" t="s">
        <v>163</v>
      </c>
      <c r="C80" s="282"/>
      <c r="D80" s="282"/>
      <c r="E80" s="282"/>
      <c r="F80" s="282"/>
      <c r="G80" s="63">
        <f>SUM(G81:G88)</f>
        <v>9.7196649894501714</v>
      </c>
      <c r="H80" s="114">
        <v>8</v>
      </c>
      <c r="I80" s="65">
        <f>PRODUCT(1/H80)</f>
        <v>0.125</v>
      </c>
      <c r="J80" s="106">
        <f>SUM(G80*I80)</f>
        <v>1.2149581236812714</v>
      </c>
      <c r="K80" s="90">
        <v>113850.4</v>
      </c>
      <c r="L80" s="90">
        <v>112522.4</v>
      </c>
      <c r="M80" s="105">
        <f>PRODUCT(L80*J80)/K80</f>
        <v>1.2007863299216646</v>
      </c>
      <c r="O80" s="158"/>
      <c r="P80" s="158"/>
    </row>
    <row r="81" spans="1:16" s="18" customFormat="1" ht="49.5" customHeight="1">
      <c r="A81" s="19" t="s">
        <v>3</v>
      </c>
      <c r="B81" s="142" t="s">
        <v>426</v>
      </c>
      <c r="C81" s="168" t="s">
        <v>45</v>
      </c>
      <c r="D81" s="19" t="s">
        <v>164</v>
      </c>
      <c r="E81" s="25" t="s">
        <v>427</v>
      </c>
      <c r="F81" s="25" t="s">
        <v>428</v>
      </c>
      <c r="G81" s="169">
        <f t="shared" ref="G81:G88" si="10">PRODUCT(F81/E81)</f>
        <v>1.0199556541019956</v>
      </c>
      <c r="H81" s="118"/>
      <c r="I81" s="119"/>
      <c r="J81" s="120"/>
      <c r="K81" s="170"/>
      <c r="L81" s="170"/>
      <c r="M81" s="171"/>
      <c r="O81" s="159"/>
      <c r="P81" s="159"/>
    </row>
    <row r="82" spans="1:16" s="18" customFormat="1" ht="40.5" customHeight="1">
      <c r="A82" s="3" t="s">
        <v>4</v>
      </c>
      <c r="B82" s="143" t="s">
        <v>167</v>
      </c>
      <c r="C82" s="167" t="s">
        <v>45</v>
      </c>
      <c r="D82" s="3" t="s">
        <v>429</v>
      </c>
      <c r="E82" s="26" t="s">
        <v>168</v>
      </c>
      <c r="F82" s="26" t="s">
        <v>430</v>
      </c>
      <c r="G82" s="204">
        <f t="shared" si="10"/>
        <v>0.96816976127320953</v>
      </c>
      <c r="H82" s="113"/>
      <c r="I82" s="53"/>
      <c r="J82" s="20"/>
      <c r="K82" s="172"/>
      <c r="L82" s="172"/>
      <c r="M82" s="173"/>
      <c r="O82" s="159"/>
      <c r="P82" s="159"/>
    </row>
    <row r="83" spans="1:16" s="18" customFormat="1" ht="45" customHeight="1">
      <c r="A83" s="3" t="s">
        <v>2</v>
      </c>
      <c r="B83" s="224" t="s">
        <v>169</v>
      </c>
      <c r="C83" s="167" t="s">
        <v>45</v>
      </c>
      <c r="D83" s="3" t="s">
        <v>431</v>
      </c>
      <c r="E83" s="26" t="s">
        <v>432</v>
      </c>
      <c r="F83" s="26" t="s">
        <v>433</v>
      </c>
      <c r="G83" s="204">
        <f t="shared" si="10"/>
        <v>1.0115789473684209</v>
      </c>
      <c r="H83" s="113"/>
      <c r="I83" s="53"/>
      <c r="J83" s="20"/>
      <c r="K83" s="172"/>
      <c r="L83" s="172"/>
      <c r="M83" s="173"/>
      <c r="O83" s="159"/>
      <c r="P83" s="159"/>
    </row>
    <row r="84" spans="1:16" s="18" customFormat="1" ht="58.5" customHeight="1">
      <c r="A84" s="3" t="s">
        <v>5</v>
      </c>
      <c r="B84" s="143" t="s">
        <v>171</v>
      </c>
      <c r="C84" s="167" t="s">
        <v>45</v>
      </c>
      <c r="D84" s="3" t="s">
        <v>16</v>
      </c>
      <c r="E84" s="26" t="s">
        <v>434</v>
      </c>
      <c r="F84" s="26" t="s">
        <v>435</v>
      </c>
      <c r="G84" s="204">
        <f t="shared" si="10"/>
        <v>1.0064516129032257</v>
      </c>
      <c r="H84" s="113"/>
      <c r="I84" s="53"/>
      <c r="J84" s="20"/>
      <c r="K84" s="172"/>
      <c r="L84" s="172"/>
      <c r="M84" s="173"/>
      <c r="O84" s="159"/>
      <c r="P84" s="159"/>
    </row>
    <row r="85" spans="1:16" s="18" customFormat="1" ht="42.75" customHeight="1">
      <c r="A85" s="3" t="s">
        <v>6</v>
      </c>
      <c r="B85" s="143" t="s">
        <v>173</v>
      </c>
      <c r="C85" s="167" t="s">
        <v>45</v>
      </c>
      <c r="D85" s="3" t="s">
        <v>436</v>
      </c>
      <c r="E85" s="26" t="s">
        <v>46</v>
      </c>
      <c r="F85" s="26" t="s">
        <v>437</v>
      </c>
      <c r="G85" s="204">
        <f t="shared" si="10"/>
        <v>1.0302</v>
      </c>
      <c r="H85" s="113"/>
      <c r="I85" s="53"/>
      <c r="J85" s="20"/>
      <c r="K85" s="172"/>
      <c r="L85" s="172"/>
      <c r="M85" s="173"/>
      <c r="O85" s="159"/>
      <c r="P85" s="159"/>
    </row>
    <row r="86" spans="1:16" s="18" customFormat="1" ht="48" customHeight="1">
      <c r="A86" s="3" t="s">
        <v>7</v>
      </c>
      <c r="B86" s="143" t="s">
        <v>177</v>
      </c>
      <c r="C86" s="167" t="s">
        <v>45</v>
      </c>
      <c r="D86" s="3" t="s">
        <v>178</v>
      </c>
      <c r="E86" s="26" t="s">
        <v>438</v>
      </c>
      <c r="F86" s="26" t="s">
        <v>179</v>
      </c>
      <c r="G86" s="204">
        <f t="shared" si="10"/>
        <v>1.1916666666666667</v>
      </c>
      <c r="H86" s="113"/>
      <c r="I86" s="53"/>
      <c r="J86" s="20"/>
      <c r="K86" s="172"/>
      <c r="L86" s="172"/>
      <c r="M86" s="173"/>
      <c r="O86" s="159"/>
      <c r="P86" s="159"/>
    </row>
    <row r="87" spans="1:16" s="18" customFormat="1" ht="42" customHeight="1">
      <c r="A87" s="3" t="s">
        <v>8</v>
      </c>
      <c r="B87" s="143" t="s">
        <v>174</v>
      </c>
      <c r="C87" s="167" t="s">
        <v>45</v>
      </c>
      <c r="D87" s="3" t="s">
        <v>175</v>
      </c>
      <c r="E87" s="26" t="s">
        <v>439</v>
      </c>
      <c r="F87" s="26" t="s">
        <v>440</v>
      </c>
      <c r="G87" s="204">
        <f t="shared" si="10"/>
        <v>2.1812297734627832</v>
      </c>
      <c r="H87" s="113"/>
      <c r="I87" s="53"/>
      <c r="J87" s="20"/>
      <c r="K87" s="172"/>
      <c r="L87" s="172"/>
      <c r="M87" s="173"/>
      <c r="O87" s="159"/>
      <c r="P87" s="159"/>
    </row>
    <row r="88" spans="1:16" s="18" customFormat="1" ht="77.25" customHeight="1" thickBot="1">
      <c r="A88" s="3" t="s">
        <v>160</v>
      </c>
      <c r="B88" s="236" t="s">
        <v>176</v>
      </c>
      <c r="C88" s="167" t="s">
        <v>45</v>
      </c>
      <c r="D88" s="3" t="s">
        <v>441</v>
      </c>
      <c r="E88" s="26" t="s">
        <v>442</v>
      </c>
      <c r="F88" s="26" t="s">
        <v>443</v>
      </c>
      <c r="G88" s="204">
        <f t="shared" si="10"/>
        <v>1.3104125736738703</v>
      </c>
      <c r="H88" s="113"/>
      <c r="I88" s="53"/>
      <c r="J88" s="20"/>
      <c r="K88" s="172"/>
      <c r="L88" s="172"/>
      <c r="M88" s="173"/>
      <c r="O88" s="159"/>
      <c r="P88" s="159"/>
    </row>
    <row r="89" spans="1:16" s="18" customFormat="1" ht="24" customHeight="1" thickBot="1">
      <c r="A89" s="8" t="s">
        <v>97</v>
      </c>
      <c r="B89" s="290" t="s">
        <v>360</v>
      </c>
      <c r="C89" s="282"/>
      <c r="D89" s="282"/>
      <c r="E89" s="282"/>
      <c r="F89" s="282"/>
      <c r="G89" s="63">
        <f>SUM(G90:G90)</f>
        <v>0.84326710816777051</v>
      </c>
      <c r="H89" s="114">
        <v>1</v>
      </c>
      <c r="I89" s="65">
        <f>PRODUCT(1/H89)</f>
        <v>1</v>
      </c>
      <c r="J89" s="106">
        <f>SUM(G89*I89)</f>
        <v>0.84326710816777051</v>
      </c>
      <c r="K89" s="90">
        <v>109110.6</v>
      </c>
      <c r="L89" s="90">
        <v>107652.6</v>
      </c>
      <c r="M89" s="105">
        <f>PRODUCT(L89*J89)/K89</f>
        <v>0.83199887718280097</v>
      </c>
      <c r="O89" s="159"/>
      <c r="P89" s="159"/>
    </row>
    <row r="90" spans="1:16" s="18" customFormat="1" ht="46.5" customHeight="1" thickBot="1">
      <c r="A90" s="19" t="s">
        <v>3</v>
      </c>
      <c r="B90" s="142" t="s">
        <v>182</v>
      </c>
      <c r="C90" s="168" t="s">
        <v>180</v>
      </c>
      <c r="D90" s="222">
        <v>84.4</v>
      </c>
      <c r="E90" s="85">
        <v>90.6</v>
      </c>
      <c r="F90" s="85">
        <v>76.400000000000006</v>
      </c>
      <c r="G90" s="169">
        <f>PRODUCT(F90/E90)</f>
        <v>0.84326710816777051</v>
      </c>
      <c r="H90" s="118"/>
      <c r="I90" s="119"/>
      <c r="J90" s="120"/>
      <c r="K90" s="170"/>
      <c r="L90" s="170"/>
      <c r="M90" s="171"/>
      <c r="O90" s="159"/>
      <c r="P90" s="159"/>
    </row>
    <row r="91" spans="1:16" s="1" customFormat="1" ht="27" customHeight="1" thickBot="1">
      <c r="A91" s="4" t="s">
        <v>7</v>
      </c>
      <c r="B91" s="275" t="s">
        <v>183</v>
      </c>
      <c r="C91" s="276"/>
      <c r="D91" s="276"/>
      <c r="E91" s="276"/>
      <c r="F91" s="276"/>
      <c r="G91" s="80">
        <f>SUM(G92+G97+G101+G105+G107)</f>
        <v>8.3235016660969823</v>
      </c>
      <c r="H91" s="115">
        <f>SUM(H92+H97+H101+H105+H107)</f>
        <v>12</v>
      </c>
      <c r="I91" s="42">
        <f>PRODUCT(1/H91)</f>
        <v>8.3333333333333329E-2</v>
      </c>
      <c r="J91" s="38">
        <f>SUM(G91*I91)</f>
        <v>0.69362513884141519</v>
      </c>
      <c r="K91" s="91">
        <f>SUM(K92+K97+K101+K105+K107)</f>
        <v>48441.9</v>
      </c>
      <c r="L91" s="91">
        <f>SUM(L92+L97+L101+L105+L107)</f>
        <v>78374.600000000006</v>
      </c>
      <c r="M91" s="102">
        <f>(L91*J91)/K91</f>
        <v>1.1222225554043168</v>
      </c>
      <c r="N91" s="30"/>
      <c r="O91" s="154"/>
      <c r="P91" s="154"/>
    </row>
    <row r="92" spans="1:16" ht="25.5" customHeight="1" thickBot="1">
      <c r="A92" s="8" t="s">
        <v>27</v>
      </c>
      <c r="B92" s="285" t="s">
        <v>361</v>
      </c>
      <c r="C92" s="286"/>
      <c r="D92" s="286"/>
      <c r="E92" s="286"/>
      <c r="F92" s="286"/>
      <c r="G92" s="63">
        <f>SUM(G93:G96)</f>
        <v>2.8760916716604243</v>
      </c>
      <c r="H92" s="114">
        <v>4</v>
      </c>
      <c r="I92" s="65">
        <f>PRODUCT(1/H92)</f>
        <v>0.25</v>
      </c>
      <c r="J92" s="106">
        <f>SUM(G92*I92)</f>
        <v>0.71902291791510609</v>
      </c>
      <c r="K92" s="90">
        <v>8504.7999999999993</v>
      </c>
      <c r="L92" s="90">
        <v>38454</v>
      </c>
      <c r="M92" s="105">
        <f>PRODUCT(L92*J92)/K92</f>
        <v>3.2510238083796787</v>
      </c>
    </row>
    <row r="93" spans="1:16" s="18" customFormat="1" ht="44.25" customHeight="1">
      <c r="A93" s="19" t="s">
        <v>3</v>
      </c>
      <c r="B93" s="194" t="s">
        <v>83</v>
      </c>
      <c r="C93" s="167" t="s">
        <v>45</v>
      </c>
      <c r="D93" s="222">
        <v>106.4</v>
      </c>
      <c r="E93" s="85">
        <v>106.8</v>
      </c>
      <c r="F93" s="85">
        <v>103.7</v>
      </c>
      <c r="G93" s="169">
        <f>PRODUCT(F93/E93)</f>
        <v>0.97097378277153568</v>
      </c>
      <c r="H93" s="118"/>
      <c r="I93" s="119"/>
      <c r="J93" s="120"/>
      <c r="K93" s="170"/>
      <c r="L93" s="170"/>
      <c r="M93" s="21"/>
      <c r="O93" s="159"/>
      <c r="P93" s="159"/>
    </row>
    <row r="94" spans="1:16" s="18" customFormat="1" ht="48.75" customHeight="1">
      <c r="A94" s="3" t="s">
        <v>4</v>
      </c>
      <c r="B94" s="5" t="s">
        <v>86</v>
      </c>
      <c r="C94" s="168" t="s">
        <v>85</v>
      </c>
      <c r="D94" s="230">
        <v>22.908999999999999</v>
      </c>
      <c r="E94" s="231">
        <v>24</v>
      </c>
      <c r="F94" s="231">
        <v>21.36</v>
      </c>
      <c r="G94" s="204">
        <f>PRODUCT(F94/E94)</f>
        <v>0.89</v>
      </c>
      <c r="H94" s="113"/>
      <c r="I94" s="53"/>
      <c r="J94" s="20"/>
      <c r="K94" s="172"/>
      <c r="L94" s="172"/>
      <c r="M94" s="22"/>
      <c r="O94" s="159"/>
      <c r="P94" s="159"/>
    </row>
    <row r="95" spans="1:16" s="18" customFormat="1" ht="60" customHeight="1">
      <c r="A95" s="3" t="s">
        <v>2</v>
      </c>
      <c r="B95" s="5" t="s">
        <v>444</v>
      </c>
      <c r="C95" s="167" t="s">
        <v>48</v>
      </c>
      <c r="D95" s="230">
        <v>420</v>
      </c>
      <c r="E95" s="231">
        <v>1000</v>
      </c>
      <c r="F95" s="231">
        <v>666.22900000000004</v>
      </c>
      <c r="G95" s="204">
        <f>PRODUCT(F95/E95)</f>
        <v>0.66622900000000007</v>
      </c>
      <c r="H95" s="113"/>
      <c r="I95" s="53"/>
      <c r="J95" s="20"/>
      <c r="K95" s="172"/>
      <c r="L95" s="172"/>
      <c r="M95" s="173"/>
      <c r="O95" s="159"/>
      <c r="P95" s="159"/>
    </row>
    <row r="96" spans="1:16" s="18" customFormat="1" ht="81" customHeight="1" thickBot="1">
      <c r="A96" s="3" t="s">
        <v>5</v>
      </c>
      <c r="B96" s="125" t="s">
        <v>72</v>
      </c>
      <c r="C96" s="174" t="s">
        <v>84</v>
      </c>
      <c r="D96" s="235">
        <v>0</v>
      </c>
      <c r="E96" s="110">
        <v>450</v>
      </c>
      <c r="F96" s="110">
        <v>157</v>
      </c>
      <c r="G96" s="204">
        <f>PRODUCT(F96/E96)</f>
        <v>0.34888888888888892</v>
      </c>
      <c r="H96" s="113"/>
      <c r="I96" s="53"/>
      <c r="J96" s="20"/>
      <c r="K96" s="172"/>
      <c r="L96" s="172"/>
      <c r="M96" s="173"/>
      <c r="O96" s="159"/>
      <c r="P96" s="159"/>
    </row>
    <row r="97" spans="1:16" ht="24" customHeight="1" thickBot="1">
      <c r="A97" s="8" t="s">
        <v>28</v>
      </c>
      <c r="B97" s="263" t="s">
        <v>184</v>
      </c>
      <c r="C97" s="264"/>
      <c r="D97" s="264"/>
      <c r="E97" s="264"/>
      <c r="F97" s="264"/>
      <c r="G97" s="63">
        <f>SUM(G98:G100)</f>
        <v>2.3944688179659694</v>
      </c>
      <c r="H97" s="114">
        <v>3</v>
      </c>
      <c r="I97" s="65">
        <f>PRODUCT(1/H97)</f>
        <v>0.33333333333333331</v>
      </c>
      <c r="J97" s="106">
        <f>SUM(G97*I97)</f>
        <v>0.79815627265532307</v>
      </c>
      <c r="K97" s="90">
        <v>33277.699999999997</v>
      </c>
      <c r="L97" s="90">
        <v>33277.699999999997</v>
      </c>
      <c r="M97" s="105">
        <f>PRODUCT(L97*J97)/K97</f>
        <v>0.79815627265532307</v>
      </c>
    </row>
    <row r="98" spans="1:16" s="18" customFormat="1" ht="44.25" customHeight="1">
      <c r="A98" s="19" t="s">
        <v>3</v>
      </c>
      <c r="B98" s="140" t="s">
        <v>87</v>
      </c>
      <c r="C98" s="167" t="s">
        <v>88</v>
      </c>
      <c r="D98" s="230">
        <v>5.8019999999999996</v>
      </c>
      <c r="E98" s="231">
        <v>2.9</v>
      </c>
      <c r="F98" s="231">
        <v>3.15</v>
      </c>
      <c r="G98" s="169">
        <f>PRODUCT(F98/E98)</f>
        <v>1.0862068965517242</v>
      </c>
      <c r="H98" s="118"/>
      <c r="I98" s="119"/>
      <c r="J98" s="120"/>
      <c r="K98" s="170"/>
      <c r="L98" s="170"/>
      <c r="M98" s="171"/>
      <c r="O98" s="159"/>
      <c r="P98" s="159"/>
    </row>
    <row r="99" spans="1:16" s="18" customFormat="1" ht="44.25" customHeight="1">
      <c r="A99" s="3" t="s">
        <v>4</v>
      </c>
      <c r="B99" s="5" t="s">
        <v>89</v>
      </c>
      <c r="C99" s="167" t="s">
        <v>49</v>
      </c>
      <c r="D99" s="232">
        <v>328</v>
      </c>
      <c r="E99" s="109">
        <v>4849</v>
      </c>
      <c r="F99" s="23">
        <v>1958.74</v>
      </c>
      <c r="G99" s="204">
        <f>PRODUCT(F99/E99)</f>
        <v>0.403947205609404</v>
      </c>
      <c r="H99" s="113"/>
      <c r="I99" s="53"/>
      <c r="J99" s="76"/>
      <c r="K99" s="172"/>
      <c r="L99" s="172"/>
      <c r="M99" s="173"/>
      <c r="O99" s="159"/>
      <c r="P99" s="159"/>
    </row>
    <row r="100" spans="1:16" s="18" customFormat="1" ht="66" customHeight="1" thickBot="1">
      <c r="A100" s="36" t="s">
        <v>2</v>
      </c>
      <c r="B100" s="140" t="s">
        <v>90</v>
      </c>
      <c r="C100" s="220" t="s">
        <v>49</v>
      </c>
      <c r="D100" s="226">
        <v>2108</v>
      </c>
      <c r="E100" s="89">
        <v>3041.22</v>
      </c>
      <c r="F100" s="89">
        <v>2750.22</v>
      </c>
      <c r="G100" s="206">
        <f>PRODUCT(F100/E100)</f>
        <v>0.90431471580484146</v>
      </c>
      <c r="H100" s="198"/>
      <c r="I100" s="233"/>
      <c r="J100" s="37"/>
      <c r="K100" s="234"/>
      <c r="L100" s="200"/>
      <c r="M100" s="201"/>
      <c r="O100" s="159"/>
      <c r="P100" s="159"/>
    </row>
    <row r="101" spans="1:16" ht="27.75" customHeight="1" thickBot="1">
      <c r="A101" s="8" t="s">
        <v>91</v>
      </c>
      <c r="B101" s="263" t="s">
        <v>185</v>
      </c>
      <c r="C101" s="264"/>
      <c r="D101" s="264"/>
      <c r="E101" s="264"/>
      <c r="F101" s="264"/>
      <c r="G101" s="63">
        <f>SUM(G102:G104)</f>
        <v>2</v>
      </c>
      <c r="H101" s="114">
        <v>3</v>
      </c>
      <c r="I101" s="65">
        <f>PRODUCT(1/H101)</f>
        <v>0.33333333333333331</v>
      </c>
      <c r="J101" s="106">
        <f>SUM(G101*I101)</f>
        <v>0.66666666666666663</v>
      </c>
      <c r="K101" s="90">
        <v>2741.4</v>
      </c>
      <c r="L101" s="90">
        <v>2727.3</v>
      </c>
      <c r="M101" s="105">
        <f>PRODUCT(L101*J101)/K101</f>
        <v>0.66323776172758442</v>
      </c>
    </row>
    <row r="102" spans="1:16" s="18" customFormat="1" ht="45.75" customHeight="1">
      <c r="A102" s="19" t="s">
        <v>3</v>
      </c>
      <c r="B102" s="194" t="s">
        <v>186</v>
      </c>
      <c r="C102" s="168" t="s">
        <v>187</v>
      </c>
      <c r="D102" s="222">
        <v>0</v>
      </c>
      <c r="E102" s="85">
        <v>72</v>
      </c>
      <c r="F102" s="85">
        <v>0</v>
      </c>
      <c r="G102" s="169">
        <f>PRODUCT(F102/E102)</f>
        <v>0</v>
      </c>
      <c r="H102" s="121"/>
      <c r="I102" s="122"/>
      <c r="J102" s="123"/>
      <c r="K102" s="175"/>
      <c r="L102" s="170"/>
      <c r="M102" s="171"/>
      <c r="O102" s="159"/>
      <c r="P102" s="159"/>
    </row>
    <row r="103" spans="1:16" s="18" customFormat="1" ht="30" customHeight="1">
      <c r="A103" s="3" t="s">
        <v>4</v>
      </c>
      <c r="B103" s="5" t="s">
        <v>445</v>
      </c>
      <c r="C103" s="220" t="s">
        <v>51</v>
      </c>
      <c r="D103" s="223">
        <v>0</v>
      </c>
      <c r="E103" s="86">
        <v>2</v>
      </c>
      <c r="F103" s="86">
        <v>2</v>
      </c>
      <c r="G103" s="204">
        <f>PRODUCT(F103/E103)</f>
        <v>1</v>
      </c>
      <c r="H103" s="113"/>
      <c r="I103" s="53"/>
      <c r="J103" s="20"/>
      <c r="K103" s="172"/>
      <c r="L103" s="172"/>
      <c r="M103" s="173"/>
      <c r="O103" s="159"/>
      <c r="P103" s="159"/>
    </row>
    <row r="104" spans="1:16" s="18" customFormat="1" ht="30" customHeight="1" thickBot="1">
      <c r="A104" s="36" t="s">
        <v>2</v>
      </c>
      <c r="B104" s="125" t="s">
        <v>509</v>
      </c>
      <c r="C104" s="182" t="s">
        <v>45</v>
      </c>
      <c r="D104" s="225">
        <v>70</v>
      </c>
      <c r="E104" s="87">
        <v>70</v>
      </c>
      <c r="F104" s="87">
        <v>70</v>
      </c>
      <c r="G104" s="206">
        <f>PRODUCT(F104/E104)</f>
        <v>1</v>
      </c>
      <c r="H104" s="121"/>
      <c r="I104" s="122"/>
      <c r="J104" s="218"/>
      <c r="K104" s="175"/>
      <c r="L104" s="200"/>
      <c r="M104" s="201"/>
      <c r="O104" s="159"/>
      <c r="P104" s="159"/>
    </row>
    <row r="105" spans="1:16" ht="24.75" customHeight="1" thickBot="1">
      <c r="A105" s="75" t="s">
        <v>103</v>
      </c>
      <c r="B105" s="263" t="s">
        <v>362</v>
      </c>
      <c r="C105" s="264"/>
      <c r="D105" s="264"/>
      <c r="E105" s="264"/>
      <c r="F105" s="264"/>
      <c r="G105" s="63">
        <f>SUM(G106)</f>
        <v>1.0529411764705883</v>
      </c>
      <c r="H105" s="114">
        <v>1</v>
      </c>
      <c r="I105" s="65">
        <f>PRODUCT(1/H105)</f>
        <v>1</v>
      </c>
      <c r="J105" s="106">
        <f>SUM(G105*I105)</f>
        <v>1.0529411764705883</v>
      </c>
      <c r="K105" s="90">
        <v>3918</v>
      </c>
      <c r="L105" s="90">
        <v>3915.6</v>
      </c>
      <c r="M105" s="105">
        <f>PRODUCT(L105*J105)/K105</f>
        <v>1.0522961895324745</v>
      </c>
    </row>
    <row r="106" spans="1:16" s="18" customFormat="1" ht="29.25" customHeight="1" thickBot="1">
      <c r="A106" s="227" t="s">
        <v>3</v>
      </c>
      <c r="B106" s="228" t="s">
        <v>188</v>
      </c>
      <c r="C106" s="220" t="s">
        <v>51</v>
      </c>
      <c r="D106" s="229">
        <v>312</v>
      </c>
      <c r="E106" s="112">
        <v>340</v>
      </c>
      <c r="F106" s="112">
        <v>358</v>
      </c>
      <c r="G106" s="176">
        <f>PRODUCT(F106/E106)</f>
        <v>1.0529411764705883</v>
      </c>
      <c r="H106" s="121"/>
      <c r="I106" s="122"/>
      <c r="J106" s="123"/>
      <c r="K106" s="175"/>
      <c r="L106" s="175"/>
      <c r="M106" s="141"/>
      <c r="O106" s="159"/>
      <c r="P106" s="159"/>
    </row>
    <row r="107" spans="1:16" ht="123.75" customHeight="1" thickBot="1">
      <c r="A107" s="75" t="s">
        <v>189</v>
      </c>
      <c r="B107" s="263" t="s">
        <v>190</v>
      </c>
      <c r="C107" s="264"/>
      <c r="D107" s="264"/>
      <c r="E107" s="264"/>
      <c r="F107" s="264"/>
      <c r="G107" s="63">
        <f>SUM(G108)</f>
        <v>0</v>
      </c>
      <c r="H107" s="114">
        <v>1</v>
      </c>
      <c r="I107" s="65">
        <f>PRODUCT(1/H107)</f>
        <v>1</v>
      </c>
      <c r="J107" s="106">
        <f>SUM(G107*I107)</f>
        <v>0</v>
      </c>
      <c r="K107" s="90">
        <v>0</v>
      </c>
      <c r="L107" s="90">
        <v>0</v>
      </c>
      <c r="M107" s="145" t="s">
        <v>367</v>
      </c>
    </row>
    <row r="108" spans="1:16" s="18" customFormat="1" ht="43.5" customHeight="1" thickBot="1">
      <c r="A108" s="227" t="s">
        <v>3</v>
      </c>
      <c r="B108" s="228" t="s">
        <v>191</v>
      </c>
      <c r="C108" s="94" t="s">
        <v>192</v>
      </c>
      <c r="D108" s="226">
        <v>9</v>
      </c>
      <c r="E108" s="89">
        <v>12</v>
      </c>
      <c r="F108" s="89">
        <v>0</v>
      </c>
      <c r="G108" s="169">
        <f>PRODUCT(F108/E108)</f>
        <v>0</v>
      </c>
      <c r="H108" s="121"/>
      <c r="I108" s="122"/>
      <c r="J108" s="123"/>
      <c r="K108" s="175"/>
      <c r="L108" s="175"/>
      <c r="M108" s="141"/>
      <c r="O108" s="159"/>
      <c r="P108" s="159"/>
    </row>
    <row r="109" spans="1:16" ht="29.25" customHeight="1" thickBot="1">
      <c r="A109" s="129" t="s">
        <v>8</v>
      </c>
      <c r="B109" s="266" t="s">
        <v>193</v>
      </c>
      <c r="C109" s="267"/>
      <c r="D109" s="267"/>
      <c r="E109" s="267"/>
      <c r="F109" s="267"/>
      <c r="G109" s="44">
        <f>SUM(G110+G112)</f>
        <v>2</v>
      </c>
      <c r="H109" s="115">
        <f>SUM(H110+H112)</f>
        <v>2</v>
      </c>
      <c r="I109" s="42">
        <f>PRODUCT(1/H109)</f>
        <v>0.5</v>
      </c>
      <c r="J109" s="38">
        <f>SUM(G109*I109)</f>
        <v>1</v>
      </c>
      <c r="K109" s="91">
        <f>SUM(K110+K112)</f>
        <v>995.3</v>
      </c>
      <c r="L109" s="91">
        <f>SUM(L110+L112)</f>
        <v>992.1</v>
      </c>
      <c r="M109" s="102">
        <f>(L109*J109)/K109</f>
        <v>0.99678488897819761</v>
      </c>
    </row>
    <row r="110" spans="1:16" ht="31.5" customHeight="1" thickBot="1">
      <c r="A110" s="75" t="s">
        <v>29</v>
      </c>
      <c r="B110" s="126" t="s">
        <v>194</v>
      </c>
      <c r="C110" s="64"/>
      <c r="D110" s="66"/>
      <c r="E110" s="66"/>
      <c r="F110" s="66"/>
      <c r="G110" s="63">
        <f>SUM(G111)</f>
        <v>1</v>
      </c>
      <c r="H110" s="114">
        <v>1</v>
      </c>
      <c r="I110" s="65">
        <f>PRODUCT(1/H110)</f>
        <v>1</v>
      </c>
      <c r="J110" s="106">
        <f>SUM(G110*I110)</f>
        <v>1</v>
      </c>
      <c r="K110" s="90">
        <v>595</v>
      </c>
      <c r="L110" s="90">
        <v>595</v>
      </c>
      <c r="M110" s="105">
        <f>PRODUCT(L110*J110)/K110</f>
        <v>1</v>
      </c>
    </row>
    <row r="111" spans="1:16" s="18" customFormat="1" ht="44.25" customHeight="1" thickBot="1">
      <c r="A111" s="227" t="s">
        <v>3</v>
      </c>
      <c r="B111" s="228" t="s">
        <v>195</v>
      </c>
      <c r="C111" s="220" t="s">
        <v>51</v>
      </c>
      <c r="D111" s="226">
        <v>10</v>
      </c>
      <c r="E111" s="89">
        <v>12</v>
      </c>
      <c r="F111" s="89">
        <v>12</v>
      </c>
      <c r="G111" s="176">
        <f>PRODUCT(F111/E111)</f>
        <v>1</v>
      </c>
      <c r="H111" s="121"/>
      <c r="I111" s="122"/>
      <c r="J111" s="123"/>
      <c r="K111" s="175"/>
      <c r="L111" s="175"/>
      <c r="M111" s="141"/>
      <c r="O111" s="159"/>
      <c r="P111" s="159"/>
    </row>
    <row r="112" spans="1:16" ht="26.25" customHeight="1" thickBot="1">
      <c r="A112" s="75" t="s">
        <v>448</v>
      </c>
      <c r="B112" s="151" t="s">
        <v>447</v>
      </c>
      <c r="C112" s="148"/>
      <c r="D112" s="84"/>
      <c r="E112" s="84"/>
      <c r="F112" s="84"/>
      <c r="G112" s="78">
        <f>SUM(G113)</f>
        <v>1</v>
      </c>
      <c r="H112" s="114">
        <v>1</v>
      </c>
      <c r="I112" s="65">
        <f>PRODUCT(1/H112)</f>
        <v>1</v>
      </c>
      <c r="J112" s="106">
        <f>SUM(G112*I112)</f>
        <v>1</v>
      </c>
      <c r="K112" s="90">
        <v>400.3</v>
      </c>
      <c r="L112" s="90">
        <v>397.1</v>
      </c>
      <c r="M112" s="105">
        <f>PRODUCT(L112*J112)/K112</f>
        <v>0.99200599550337254</v>
      </c>
    </row>
    <row r="113" spans="1:16" s="18" customFormat="1" ht="60.75" customHeight="1" thickBot="1">
      <c r="A113" s="12" t="s">
        <v>3</v>
      </c>
      <c r="B113" s="215" t="s">
        <v>446</v>
      </c>
      <c r="C113" s="167" t="s">
        <v>219</v>
      </c>
      <c r="D113" s="222">
        <v>0</v>
      </c>
      <c r="E113" s="85">
        <v>1</v>
      </c>
      <c r="F113" s="85">
        <v>1</v>
      </c>
      <c r="G113" s="176">
        <f>PRODUCT(F113/E113)</f>
        <v>1</v>
      </c>
      <c r="H113" s="121"/>
      <c r="I113" s="122"/>
      <c r="J113" s="123"/>
      <c r="K113" s="175"/>
      <c r="L113" s="175"/>
      <c r="M113" s="219"/>
      <c r="O113" s="159"/>
      <c r="P113" s="159"/>
    </row>
    <row r="114" spans="1:16" s="1" customFormat="1" ht="24.75" customHeight="1" thickBot="1">
      <c r="A114" s="6">
        <v>8</v>
      </c>
      <c r="B114" s="271" t="s">
        <v>196</v>
      </c>
      <c r="C114" s="272"/>
      <c r="D114" s="272"/>
      <c r="E114" s="272"/>
      <c r="F114" s="272"/>
      <c r="G114" s="150">
        <f>SUM(G115+G126+G130+G132+G134+G137)</f>
        <v>17.072784810126581</v>
      </c>
      <c r="H114" s="101">
        <f>SUM(H115+H126+H130+H132+H134+H137)</f>
        <v>17</v>
      </c>
      <c r="I114" s="42">
        <f>PRODUCT(1/H114)</f>
        <v>5.8823529411764705E-2</v>
      </c>
      <c r="J114" s="38">
        <f>SUM(G114*I114)</f>
        <v>1.0042814594192107</v>
      </c>
      <c r="K114" s="88">
        <f>SUM(K115+K126+K130+K132+K134+K137)</f>
        <v>103651</v>
      </c>
      <c r="L114" s="88">
        <f>SUM(L115+L126+L130+L132+L134+L137)</f>
        <v>99779.499999999985</v>
      </c>
      <c r="M114" s="102">
        <f>(L114*J114)/K114</f>
        <v>0.96677023743252954</v>
      </c>
      <c r="N114" s="30"/>
      <c r="O114" s="154"/>
      <c r="P114" s="154"/>
    </row>
    <row r="115" spans="1:16" ht="27" customHeight="1" thickBot="1">
      <c r="A115" s="49" t="s">
        <v>198</v>
      </c>
      <c r="B115" s="264" t="s">
        <v>197</v>
      </c>
      <c r="C115" s="264"/>
      <c r="D115" s="264"/>
      <c r="E115" s="264"/>
      <c r="F115" s="264"/>
      <c r="G115" s="78">
        <f>SUM(G116:G125)</f>
        <v>10.072784810126581</v>
      </c>
      <c r="H115" s="114">
        <v>10</v>
      </c>
      <c r="I115" s="65">
        <f>PRODUCT(1/H115)</f>
        <v>0.1</v>
      </c>
      <c r="J115" s="106">
        <f>SUM(G115*I115)</f>
        <v>1.0072784810126583</v>
      </c>
      <c r="K115" s="90">
        <v>78759.3</v>
      </c>
      <c r="L115" s="84">
        <v>75125.2</v>
      </c>
      <c r="M115" s="105">
        <f>PRODUCT(L115*J115)/K115</f>
        <v>0.96080078596143115</v>
      </c>
      <c r="O115" s="156"/>
    </row>
    <row r="116" spans="1:16" s="18" customFormat="1" ht="78" customHeight="1">
      <c r="A116" s="17" t="s">
        <v>3</v>
      </c>
      <c r="B116" s="194" t="s">
        <v>199</v>
      </c>
      <c r="C116" s="168" t="s">
        <v>99</v>
      </c>
      <c r="D116" s="167">
        <v>1007</v>
      </c>
      <c r="E116" s="171">
        <v>1017</v>
      </c>
      <c r="F116" s="171">
        <v>948</v>
      </c>
      <c r="G116" s="169">
        <f>PRODUCT(E116/F116)</f>
        <v>1.0727848101265822</v>
      </c>
      <c r="H116" s="118"/>
      <c r="I116" s="119"/>
      <c r="J116" s="120"/>
      <c r="K116" s="170"/>
      <c r="L116" s="222"/>
      <c r="M116" s="171"/>
      <c r="O116" s="159"/>
      <c r="P116" s="159"/>
    </row>
    <row r="117" spans="1:16" s="18" customFormat="1" ht="46.5" customHeight="1">
      <c r="A117" s="17" t="s">
        <v>4</v>
      </c>
      <c r="B117" s="194" t="s">
        <v>200</v>
      </c>
      <c r="C117" s="168" t="s">
        <v>45</v>
      </c>
      <c r="D117" s="167">
        <v>80</v>
      </c>
      <c r="E117" s="171">
        <v>88</v>
      </c>
      <c r="F117" s="171">
        <v>88</v>
      </c>
      <c r="G117" s="204">
        <f>PRODUCT(F117/E117)</f>
        <v>1</v>
      </c>
      <c r="H117" s="113"/>
      <c r="I117" s="53"/>
      <c r="J117" s="20"/>
      <c r="K117" s="172"/>
      <c r="L117" s="223"/>
      <c r="M117" s="173"/>
      <c r="O117" s="159"/>
      <c r="P117" s="159"/>
    </row>
    <row r="118" spans="1:16" s="18" customFormat="1" ht="27" customHeight="1">
      <c r="A118" s="17" t="s">
        <v>2</v>
      </c>
      <c r="B118" s="194" t="s">
        <v>201</v>
      </c>
      <c r="C118" s="168" t="s">
        <v>45</v>
      </c>
      <c r="D118" s="167">
        <v>100</v>
      </c>
      <c r="E118" s="171">
        <v>110</v>
      </c>
      <c r="F118" s="171">
        <v>110</v>
      </c>
      <c r="G118" s="204">
        <f>PRODUCT(F118/E118)</f>
        <v>1</v>
      </c>
      <c r="H118" s="113"/>
      <c r="I118" s="53"/>
      <c r="J118" s="20"/>
      <c r="K118" s="172"/>
      <c r="L118" s="223"/>
      <c r="M118" s="173"/>
      <c r="O118" s="159"/>
      <c r="P118" s="159"/>
    </row>
    <row r="119" spans="1:16" s="18" customFormat="1" ht="28.5" customHeight="1">
      <c r="A119" s="17" t="s">
        <v>5</v>
      </c>
      <c r="B119" s="194" t="s">
        <v>202</v>
      </c>
      <c r="C119" s="168" t="s">
        <v>45</v>
      </c>
      <c r="D119" s="167">
        <v>100</v>
      </c>
      <c r="E119" s="171">
        <v>99.8</v>
      </c>
      <c r="F119" s="171">
        <v>99.8</v>
      </c>
      <c r="G119" s="204">
        <f>PRODUCT(E119/F119)</f>
        <v>1</v>
      </c>
      <c r="H119" s="113"/>
      <c r="I119" s="53"/>
      <c r="J119" s="20"/>
      <c r="K119" s="172"/>
      <c r="L119" s="223"/>
      <c r="M119" s="173"/>
      <c r="O119" s="159"/>
      <c r="P119" s="159"/>
    </row>
    <row r="120" spans="1:16" s="18" customFormat="1" ht="63" customHeight="1">
      <c r="A120" s="13" t="s">
        <v>6</v>
      </c>
      <c r="B120" s="5" t="s">
        <v>203</v>
      </c>
      <c r="C120" s="168" t="s">
        <v>45</v>
      </c>
      <c r="D120" s="195">
        <v>795</v>
      </c>
      <c r="E120" s="173">
        <v>835</v>
      </c>
      <c r="F120" s="173">
        <v>835</v>
      </c>
      <c r="G120" s="204">
        <f>PRODUCT(F120/E120)</f>
        <v>1</v>
      </c>
      <c r="H120" s="113"/>
      <c r="I120" s="53"/>
      <c r="J120" s="20"/>
      <c r="K120" s="172"/>
      <c r="L120" s="223"/>
      <c r="M120" s="173"/>
      <c r="O120" s="159"/>
      <c r="P120" s="159"/>
    </row>
    <row r="121" spans="1:16" s="18" customFormat="1" ht="45.75" customHeight="1">
      <c r="A121" s="13" t="s">
        <v>7</v>
      </c>
      <c r="B121" s="5" t="s">
        <v>100</v>
      </c>
      <c r="C121" s="174" t="s">
        <v>45</v>
      </c>
      <c r="D121" s="195">
        <v>100</v>
      </c>
      <c r="E121" s="173">
        <v>104</v>
      </c>
      <c r="F121" s="173">
        <v>104</v>
      </c>
      <c r="G121" s="204">
        <f>PRODUCT(E121/F121)</f>
        <v>1</v>
      </c>
      <c r="H121" s="113"/>
      <c r="I121" s="53"/>
      <c r="J121" s="20"/>
      <c r="K121" s="172"/>
      <c r="L121" s="223"/>
      <c r="M121" s="173"/>
      <c r="O121" s="159"/>
      <c r="P121" s="159"/>
    </row>
    <row r="122" spans="1:16" s="18" customFormat="1" ht="29.25" customHeight="1">
      <c r="A122" s="13" t="s">
        <v>8</v>
      </c>
      <c r="B122" s="5" t="s">
        <v>204</v>
      </c>
      <c r="C122" s="174" t="s">
        <v>45</v>
      </c>
      <c r="D122" s="195">
        <v>66.7</v>
      </c>
      <c r="E122" s="173">
        <v>75.33</v>
      </c>
      <c r="F122" s="173">
        <v>75.33</v>
      </c>
      <c r="G122" s="204">
        <f>PRODUCT(F122/E122)</f>
        <v>1</v>
      </c>
      <c r="H122" s="113"/>
      <c r="I122" s="53"/>
      <c r="J122" s="20"/>
      <c r="K122" s="172"/>
      <c r="L122" s="223"/>
      <c r="M122" s="173"/>
      <c r="O122" s="159"/>
      <c r="P122" s="159"/>
    </row>
    <row r="123" spans="1:16" s="18" customFormat="1" ht="27" customHeight="1">
      <c r="A123" s="13" t="s">
        <v>160</v>
      </c>
      <c r="B123" s="5" t="s">
        <v>205</v>
      </c>
      <c r="C123" s="174" t="s">
        <v>45</v>
      </c>
      <c r="D123" s="195">
        <v>100</v>
      </c>
      <c r="E123" s="173">
        <v>100</v>
      </c>
      <c r="F123" s="173">
        <v>100</v>
      </c>
      <c r="G123" s="204">
        <f>PRODUCT(F123/E123)</f>
        <v>1</v>
      </c>
      <c r="H123" s="113"/>
      <c r="I123" s="53"/>
      <c r="J123" s="20"/>
      <c r="K123" s="172"/>
      <c r="L123" s="223"/>
      <c r="M123" s="173"/>
      <c r="O123" s="159"/>
      <c r="P123" s="159"/>
    </row>
    <row r="124" spans="1:16" s="18" customFormat="1" ht="44.25" customHeight="1">
      <c r="A124" s="13" t="s">
        <v>161</v>
      </c>
      <c r="B124" s="5" t="s">
        <v>449</v>
      </c>
      <c r="C124" s="167" t="s">
        <v>219</v>
      </c>
      <c r="D124" s="195">
        <v>0</v>
      </c>
      <c r="E124" s="173">
        <v>0</v>
      </c>
      <c r="F124" s="173">
        <v>0</v>
      </c>
      <c r="G124" s="204">
        <v>1</v>
      </c>
      <c r="H124" s="113"/>
      <c r="I124" s="53"/>
      <c r="J124" s="20"/>
      <c r="K124" s="172"/>
      <c r="L124" s="223"/>
      <c r="M124" s="173"/>
      <c r="O124" s="159"/>
      <c r="P124" s="159"/>
    </row>
    <row r="125" spans="1:16" s="18" customFormat="1" ht="42.75" customHeight="1" thickBot="1">
      <c r="A125" s="14" t="s">
        <v>15</v>
      </c>
      <c r="B125" s="125" t="s">
        <v>206</v>
      </c>
      <c r="C125" s="182" t="s">
        <v>45</v>
      </c>
      <c r="D125" s="196">
        <v>0</v>
      </c>
      <c r="E125" s="201">
        <v>100</v>
      </c>
      <c r="F125" s="201">
        <v>100</v>
      </c>
      <c r="G125" s="206">
        <f>PRODUCT(F125/E125)</f>
        <v>1</v>
      </c>
      <c r="H125" s="198"/>
      <c r="I125" s="199"/>
      <c r="J125" s="76"/>
      <c r="K125" s="200"/>
      <c r="L125" s="225"/>
      <c r="M125" s="201"/>
      <c r="O125" s="159"/>
      <c r="P125" s="159"/>
    </row>
    <row r="126" spans="1:16" ht="29.25" customHeight="1" thickBot="1">
      <c r="A126" s="49" t="s">
        <v>209</v>
      </c>
      <c r="B126" s="265" t="s">
        <v>450</v>
      </c>
      <c r="C126" s="264"/>
      <c r="D126" s="264"/>
      <c r="E126" s="264"/>
      <c r="F126" s="264"/>
      <c r="G126" s="78">
        <f>SUM(G127:G129)</f>
        <v>3</v>
      </c>
      <c r="H126" s="114">
        <v>3</v>
      </c>
      <c r="I126" s="65">
        <f>PRODUCT(1/H126)</f>
        <v>0.33333333333333331</v>
      </c>
      <c r="J126" s="106">
        <f>SUM(G126*I126)</f>
        <v>1</v>
      </c>
      <c r="K126" s="90">
        <v>1110.9000000000001</v>
      </c>
      <c r="L126" s="84">
        <v>1027.9000000000001</v>
      </c>
      <c r="M126" s="105">
        <f>PRODUCT(L126*J126)/K126</f>
        <v>0.92528580430281759</v>
      </c>
    </row>
    <row r="127" spans="1:16" s="18" customFormat="1" ht="45.75" customHeight="1">
      <c r="A127" s="17" t="s">
        <v>3</v>
      </c>
      <c r="B127" s="194" t="s">
        <v>451</v>
      </c>
      <c r="C127" s="167" t="s">
        <v>45</v>
      </c>
      <c r="D127" s="167">
        <v>7.3</v>
      </c>
      <c r="E127" s="171">
        <v>12.5</v>
      </c>
      <c r="F127" s="171">
        <v>12.5</v>
      </c>
      <c r="G127" s="169">
        <f>PRODUCT(F127/E127)</f>
        <v>1</v>
      </c>
      <c r="H127" s="118"/>
      <c r="I127" s="119"/>
      <c r="J127" s="120"/>
      <c r="K127" s="170"/>
      <c r="L127" s="222"/>
      <c r="M127" s="171"/>
      <c r="O127" s="159"/>
      <c r="P127" s="159"/>
    </row>
    <row r="128" spans="1:16" s="18" customFormat="1" ht="50.25" customHeight="1">
      <c r="A128" s="17" t="s">
        <v>4</v>
      </c>
      <c r="B128" s="194" t="s">
        <v>452</v>
      </c>
      <c r="C128" s="167" t="s">
        <v>45</v>
      </c>
      <c r="D128" s="167">
        <v>14</v>
      </c>
      <c r="E128" s="171">
        <v>18</v>
      </c>
      <c r="F128" s="171">
        <v>18</v>
      </c>
      <c r="G128" s="204">
        <f>PRODUCT(F128/E128)</f>
        <v>1</v>
      </c>
      <c r="H128" s="113"/>
      <c r="I128" s="53"/>
      <c r="J128" s="20"/>
      <c r="K128" s="172"/>
      <c r="L128" s="223"/>
      <c r="M128" s="173"/>
      <c r="O128" s="159"/>
      <c r="P128" s="159"/>
    </row>
    <row r="129" spans="1:16" s="18" customFormat="1" ht="45" customHeight="1" thickBot="1">
      <c r="A129" s="77" t="s">
        <v>2</v>
      </c>
      <c r="B129" s="5" t="s">
        <v>101</v>
      </c>
      <c r="C129" s="167" t="s">
        <v>45</v>
      </c>
      <c r="D129" s="195">
        <v>85</v>
      </c>
      <c r="E129" s="173">
        <v>80</v>
      </c>
      <c r="F129" s="173">
        <v>80</v>
      </c>
      <c r="G129" s="204">
        <f>PRODUCT(E129/F129)</f>
        <v>1</v>
      </c>
      <c r="H129" s="113"/>
      <c r="I129" s="53"/>
      <c r="J129" s="20"/>
      <c r="K129" s="172"/>
      <c r="L129" s="223"/>
      <c r="M129" s="173"/>
      <c r="O129" s="159"/>
      <c r="P129" s="159"/>
    </row>
    <row r="130" spans="1:16" s="1" customFormat="1" ht="27" customHeight="1" thickBot="1">
      <c r="A130" s="15" t="s">
        <v>210</v>
      </c>
      <c r="B130" s="263" t="s">
        <v>363</v>
      </c>
      <c r="C130" s="264"/>
      <c r="D130" s="264"/>
      <c r="E130" s="264"/>
      <c r="F130" s="264"/>
      <c r="G130" s="78">
        <f>SUM(G131)</f>
        <v>1</v>
      </c>
      <c r="H130" s="114">
        <v>1</v>
      </c>
      <c r="I130" s="65">
        <f>PRODUCT(1/H130)</f>
        <v>1</v>
      </c>
      <c r="J130" s="106">
        <f>SUM(G130*I130)</f>
        <v>1</v>
      </c>
      <c r="K130" s="90">
        <v>2807.6</v>
      </c>
      <c r="L130" s="84">
        <v>2727.5</v>
      </c>
      <c r="M130" s="105">
        <f>PRODUCT(L130*J130)/K130</f>
        <v>0.97147029491380543</v>
      </c>
      <c r="N130" s="30"/>
      <c r="O130" s="154"/>
      <c r="P130" s="154"/>
    </row>
    <row r="131" spans="1:16" s="18" customFormat="1" ht="45.75" customHeight="1" thickBot="1">
      <c r="A131" s="77" t="s">
        <v>3</v>
      </c>
      <c r="B131" s="140" t="s">
        <v>102</v>
      </c>
      <c r="C131" s="220" t="s">
        <v>45</v>
      </c>
      <c r="D131" s="220">
        <v>95</v>
      </c>
      <c r="E131" s="141">
        <v>98</v>
      </c>
      <c r="F131" s="141">
        <v>98</v>
      </c>
      <c r="G131" s="176">
        <f>PRODUCT(F131/E131)</f>
        <v>1</v>
      </c>
      <c r="H131" s="121"/>
      <c r="I131" s="122"/>
      <c r="J131" s="123"/>
      <c r="K131" s="175"/>
      <c r="L131" s="226"/>
      <c r="M131" s="141"/>
      <c r="O131" s="159"/>
      <c r="P131" s="159"/>
    </row>
    <row r="132" spans="1:16" s="16" customFormat="1" ht="30.75" customHeight="1" thickBot="1">
      <c r="A132" s="15" t="s">
        <v>211</v>
      </c>
      <c r="B132" s="263" t="s">
        <v>453</v>
      </c>
      <c r="C132" s="264"/>
      <c r="D132" s="264"/>
      <c r="E132" s="264"/>
      <c r="F132" s="264"/>
      <c r="G132" s="78">
        <f>SUM(G133)</f>
        <v>1</v>
      </c>
      <c r="H132" s="114">
        <v>1</v>
      </c>
      <c r="I132" s="65">
        <f>PRODUCT(1/H132)</f>
        <v>1</v>
      </c>
      <c r="J132" s="106">
        <f>SUM(G132*I132)</f>
        <v>1</v>
      </c>
      <c r="K132" s="90">
        <v>5367.3</v>
      </c>
      <c r="L132" s="84">
        <v>5338.9</v>
      </c>
      <c r="M132" s="105">
        <f>PRODUCT(L132*J132)/K132</f>
        <v>0.99470869897341296</v>
      </c>
      <c r="N132" s="32"/>
      <c r="O132" s="154"/>
      <c r="P132" s="154"/>
    </row>
    <row r="133" spans="1:16" s="32" customFormat="1" ht="45" customHeight="1" thickBot="1">
      <c r="A133" s="77" t="s">
        <v>3</v>
      </c>
      <c r="B133" s="140" t="s">
        <v>454</v>
      </c>
      <c r="C133" s="94" t="s">
        <v>45</v>
      </c>
      <c r="D133" s="94">
        <v>15.5</v>
      </c>
      <c r="E133" s="43">
        <v>17</v>
      </c>
      <c r="F133" s="43">
        <v>17</v>
      </c>
      <c r="G133" s="176">
        <f>PRODUCT(F133/E133)</f>
        <v>1</v>
      </c>
      <c r="H133" s="121"/>
      <c r="I133" s="122"/>
      <c r="J133" s="123"/>
      <c r="K133" s="124"/>
      <c r="L133" s="89"/>
      <c r="M133" s="123"/>
      <c r="O133" s="158"/>
      <c r="P133" s="158"/>
    </row>
    <row r="134" spans="1:16" s="16" customFormat="1" ht="22.5" customHeight="1" thickBot="1">
      <c r="A134" s="15" t="s">
        <v>212</v>
      </c>
      <c r="B134" s="269" t="s">
        <v>455</v>
      </c>
      <c r="C134" s="270"/>
      <c r="D134" s="270"/>
      <c r="E134" s="270"/>
      <c r="F134" s="270"/>
      <c r="G134" s="78">
        <f>SUM(G135:G136)</f>
        <v>2</v>
      </c>
      <c r="H134" s="114">
        <v>2</v>
      </c>
      <c r="I134" s="65">
        <f>PRODUCT(1/H134)</f>
        <v>0.5</v>
      </c>
      <c r="J134" s="106">
        <f>SUM(G134*I134)</f>
        <v>1</v>
      </c>
      <c r="K134" s="90">
        <v>80</v>
      </c>
      <c r="L134" s="84">
        <v>78.3</v>
      </c>
      <c r="M134" s="105">
        <f>PRODUCT(L134*J134)/K134</f>
        <v>0.97875000000000001</v>
      </c>
      <c r="N134" s="32"/>
      <c r="O134" s="154"/>
      <c r="P134" s="154"/>
    </row>
    <row r="135" spans="1:16" s="18" customFormat="1" ht="47.25" customHeight="1">
      <c r="A135" s="77" t="s">
        <v>3</v>
      </c>
      <c r="B135" s="140" t="s">
        <v>456</v>
      </c>
      <c r="C135" s="220" t="s">
        <v>45</v>
      </c>
      <c r="D135" s="220">
        <v>1</v>
      </c>
      <c r="E135" s="141">
        <v>3</v>
      </c>
      <c r="F135" s="141">
        <v>3</v>
      </c>
      <c r="G135" s="169">
        <f>PRODUCT(F135/E135)</f>
        <v>1</v>
      </c>
      <c r="H135" s="118"/>
      <c r="I135" s="119"/>
      <c r="J135" s="120"/>
      <c r="K135" s="170"/>
      <c r="L135" s="222"/>
      <c r="M135" s="120"/>
      <c r="O135" s="159"/>
      <c r="P135" s="159"/>
    </row>
    <row r="136" spans="1:16" s="18" customFormat="1" ht="46.5" customHeight="1" thickBot="1">
      <c r="A136" s="14" t="s">
        <v>4</v>
      </c>
      <c r="B136" s="125" t="s">
        <v>207</v>
      </c>
      <c r="C136" s="196" t="s">
        <v>45</v>
      </c>
      <c r="D136" s="196">
        <v>10</v>
      </c>
      <c r="E136" s="201">
        <v>12</v>
      </c>
      <c r="F136" s="201">
        <v>12</v>
      </c>
      <c r="G136" s="206">
        <f>PRODUCT(F136/E136)</f>
        <v>1</v>
      </c>
      <c r="H136" s="198"/>
      <c r="I136" s="199"/>
      <c r="J136" s="76"/>
      <c r="K136" s="200"/>
      <c r="L136" s="225"/>
      <c r="M136" s="76"/>
      <c r="O136" s="159"/>
      <c r="P136" s="159"/>
    </row>
    <row r="137" spans="1:16" ht="142.5" customHeight="1" thickBot="1">
      <c r="A137" s="15" t="s">
        <v>213</v>
      </c>
      <c r="B137" s="263" t="s">
        <v>208</v>
      </c>
      <c r="C137" s="264"/>
      <c r="D137" s="264"/>
      <c r="E137" s="264"/>
      <c r="F137" s="264"/>
      <c r="G137" s="78">
        <v>0</v>
      </c>
      <c r="H137" s="114">
        <v>0</v>
      </c>
      <c r="I137" s="65">
        <v>0</v>
      </c>
      <c r="J137" s="106">
        <f>SUM(G137*I137)</f>
        <v>0</v>
      </c>
      <c r="K137" s="90">
        <v>15525.9</v>
      </c>
      <c r="L137" s="84">
        <v>15481.7</v>
      </c>
      <c r="M137" s="146" t="s">
        <v>366</v>
      </c>
    </row>
    <row r="138" spans="1:16" s="18" customFormat="1" ht="26.25" customHeight="1" thickBot="1">
      <c r="A138" s="35" t="s">
        <v>161</v>
      </c>
      <c r="B138" s="291" t="s">
        <v>215</v>
      </c>
      <c r="C138" s="291"/>
      <c r="D138" s="291"/>
      <c r="E138" s="291"/>
      <c r="F138" s="291"/>
      <c r="G138" s="80">
        <f>SUM(G139+G144+G146+G149+G151+G153)</f>
        <v>13.653538461538462</v>
      </c>
      <c r="H138" s="115">
        <f>SUM(H139+H144+H146+H149+H151+H153)</f>
        <v>13</v>
      </c>
      <c r="I138" s="42">
        <f>PRODUCT(1/H138)</f>
        <v>7.6923076923076927E-2</v>
      </c>
      <c r="J138" s="38">
        <f>SUM(G138*I138)</f>
        <v>1.0502721893491125</v>
      </c>
      <c r="K138" s="91">
        <f>SUM(K139+K144+K146+K149+K151+K153)</f>
        <v>39151.9</v>
      </c>
      <c r="L138" s="91">
        <f>SUM(L139+L144+L146+L149+L151+L153)</f>
        <v>35756.9</v>
      </c>
      <c r="M138" s="102">
        <f>(L138*J138)/K138</f>
        <v>0.95919936573543774</v>
      </c>
      <c r="O138" s="159"/>
      <c r="P138" s="159"/>
    </row>
    <row r="139" spans="1:16" s="18" customFormat="1" ht="27" customHeight="1" thickBot="1">
      <c r="A139" s="34" t="s">
        <v>214</v>
      </c>
      <c r="B139" s="292" t="s">
        <v>216</v>
      </c>
      <c r="C139" s="292"/>
      <c r="D139" s="292"/>
      <c r="E139" s="292"/>
      <c r="F139" s="292"/>
      <c r="G139" s="78">
        <f>SUM(G140:G143)</f>
        <v>4.6535384615384618</v>
      </c>
      <c r="H139" s="114">
        <v>4</v>
      </c>
      <c r="I139" s="65">
        <f>PRODUCT(1/H139)</f>
        <v>0.25</v>
      </c>
      <c r="J139" s="106">
        <f>SUM(G139*I139)</f>
        <v>1.1633846153846155</v>
      </c>
      <c r="K139" s="90">
        <v>956</v>
      </c>
      <c r="L139" s="84">
        <v>733.9</v>
      </c>
      <c r="M139" s="105">
        <f>PRODUCT(L139*J139)/K139</f>
        <v>0.8931045703250724</v>
      </c>
      <c r="O139" s="159"/>
      <c r="P139" s="159"/>
    </row>
    <row r="140" spans="1:16" s="18" customFormat="1" ht="41.25" customHeight="1">
      <c r="A140" s="17" t="s">
        <v>3</v>
      </c>
      <c r="B140" s="194" t="s">
        <v>217</v>
      </c>
      <c r="C140" s="167" t="s">
        <v>98</v>
      </c>
      <c r="D140" s="167">
        <v>38.24</v>
      </c>
      <c r="E140" s="171">
        <v>52</v>
      </c>
      <c r="F140" s="171">
        <v>117.6</v>
      </c>
      <c r="G140" s="169">
        <f>PRODUCT(F140/E140)</f>
        <v>2.2615384615384615</v>
      </c>
      <c r="H140" s="118"/>
      <c r="I140" s="119"/>
      <c r="J140" s="120"/>
      <c r="K140" s="170"/>
      <c r="L140" s="222"/>
      <c r="M140" s="21"/>
      <c r="O140" s="159"/>
      <c r="P140" s="159"/>
    </row>
    <row r="141" spans="1:16" s="18" customFormat="1" ht="26.25" customHeight="1">
      <c r="A141" s="13" t="s">
        <v>4</v>
      </c>
      <c r="B141" s="5" t="s">
        <v>218</v>
      </c>
      <c r="C141" s="195" t="s">
        <v>219</v>
      </c>
      <c r="D141" s="195">
        <v>2</v>
      </c>
      <c r="E141" s="173">
        <v>0</v>
      </c>
      <c r="F141" s="173">
        <v>0</v>
      </c>
      <c r="G141" s="204">
        <v>1</v>
      </c>
      <c r="H141" s="113"/>
      <c r="I141" s="53"/>
      <c r="J141" s="20"/>
      <c r="K141" s="172"/>
      <c r="L141" s="223"/>
      <c r="M141" s="22"/>
      <c r="O141" s="159"/>
      <c r="P141" s="159"/>
    </row>
    <row r="142" spans="1:16" s="18" customFormat="1" ht="27.75" customHeight="1">
      <c r="A142" s="13" t="s">
        <v>2</v>
      </c>
      <c r="B142" s="5" t="s">
        <v>457</v>
      </c>
      <c r="C142" s="195" t="s">
        <v>45</v>
      </c>
      <c r="D142" s="195">
        <v>0</v>
      </c>
      <c r="E142" s="173">
        <v>0</v>
      </c>
      <c r="F142" s="173">
        <v>0</v>
      </c>
      <c r="G142" s="204">
        <v>1</v>
      </c>
      <c r="H142" s="113"/>
      <c r="I142" s="53"/>
      <c r="J142" s="20"/>
      <c r="K142" s="172"/>
      <c r="L142" s="223"/>
      <c r="M142" s="22"/>
      <c r="O142" s="159"/>
      <c r="P142" s="159"/>
    </row>
    <row r="143" spans="1:16" s="18" customFormat="1" ht="85.5" customHeight="1" thickBot="1">
      <c r="A143" s="14" t="s">
        <v>5</v>
      </c>
      <c r="B143" s="125" t="s">
        <v>458</v>
      </c>
      <c r="C143" s="196" t="s">
        <v>219</v>
      </c>
      <c r="D143" s="196">
        <v>1600</v>
      </c>
      <c r="E143" s="201">
        <v>1125</v>
      </c>
      <c r="F143" s="201">
        <v>441</v>
      </c>
      <c r="G143" s="206">
        <f>PRODUCT(F143/E143)</f>
        <v>0.39200000000000002</v>
      </c>
      <c r="H143" s="198"/>
      <c r="I143" s="199"/>
      <c r="J143" s="76"/>
      <c r="K143" s="200"/>
      <c r="L143" s="225"/>
      <c r="M143" s="45"/>
      <c r="O143" s="159"/>
      <c r="P143" s="159"/>
    </row>
    <row r="144" spans="1:16" ht="28.5" customHeight="1" thickBot="1">
      <c r="A144" s="15" t="s">
        <v>221</v>
      </c>
      <c r="B144" s="263" t="s">
        <v>220</v>
      </c>
      <c r="C144" s="264"/>
      <c r="D144" s="264"/>
      <c r="E144" s="264"/>
      <c r="F144" s="264"/>
      <c r="G144" s="78">
        <f>SUM(G145)</f>
        <v>1</v>
      </c>
      <c r="H144" s="114">
        <v>1</v>
      </c>
      <c r="I144" s="65">
        <f>PRODUCT(1/H144)</f>
        <v>1</v>
      </c>
      <c r="J144" s="106">
        <f>SUM(G144*I144)</f>
        <v>1</v>
      </c>
      <c r="K144" s="90">
        <v>8184.9</v>
      </c>
      <c r="L144" s="84">
        <v>6800</v>
      </c>
      <c r="M144" s="105">
        <f>PRODUCT(L144*J144)/K144</f>
        <v>0.83079817713105841</v>
      </c>
    </row>
    <row r="145" spans="1:16" s="18" customFormat="1" ht="31.5" customHeight="1" thickBot="1">
      <c r="A145" s="77" t="s">
        <v>3</v>
      </c>
      <c r="B145" s="140" t="s">
        <v>222</v>
      </c>
      <c r="C145" s="220" t="s">
        <v>63</v>
      </c>
      <c r="D145" s="220">
        <v>3</v>
      </c>
      <c r="E145" s="141">
        <v>2</v>
      </c>
      <c r="F145" s="141">
        <v>2</v>
      </c>
      <c r="G145" s="169">
        <f>PRODUCT(F145/E145)</f>
        <v>1</v>
      </c>
      <c r="H145" s="121"/>
      <c r="I145" s="122"/>
      <c r="J145" s="123"/>
      <c r="K145" s="175"/>
      <c r="L145" s="226"/>
      <c r="M145" s="43"/>
      <c r="O145" s="159"/>
      <c r="P145" s="159"/>
    </row>
    <row r="146" spans="1:16" ht="30" customHeight="1" thickBot="1">
      <c r="A146" s="15" t="s">
        <v>224</v>
      </c>
      <c r="B146" s="263" t="s">
        <v>223</v>
      </c>
      <c r="C146" s="264"/>
      <c r="D146" s="264"/>
      <c r="E146" s="264"/>
      <c r="F146" s="264"/>
      <c r="G146" s="78">
        <f>SUM(G147:G148)</f>
        <v>2</v>
      </c>
      <c r="H146" s="114">
        <v>2</v>
      </c>
      <c r="I146" s="65">
        <f>PRODUCT(1/H146)</f>
        <v>0.5</v>
      </c>
      <c r="J146" s="106">
        <f>SUM(G146*I146)</f>
        <v>1</v>
      </c>
      <c r="K146" s="90">
        <v>27398</v>
      </c>
      <c r="L146" s="84">
        <v>25610</v>
      </c>
      <c r="M146" s="105">
        <f>PRODUCT(L146*J146)/K146</f>
        <v>0.93473976202642528</v>
      </c>
    </row>
    <row r="147" spans="1:16" s="18" customFormat="1" ht="116.25" customHeight="1">
      <c r="A147" s="17" t="s">
        <v>3</v>
      </c>
      <c r="B147" s="194" t="s">
        <v>459</v>
      </c>
      <c r="C147" s="167" t="s">
        <v>45</v>
      </c>
      <c r="D147" s="167">
        <v>100</v>
      </c>
      <c r="E147" s="171">
        <v>100</v>
      </c>
      <c r="F147" s="171">
        <v>100</v>
      </c>
      <c r="G147" s="169">
        <f>PRODUCT(F147/E147)</f>
        <v>1</v>
      </c>
      <c r="H147" s="118"/>
      <c r="I147" s="119"/>
      <c r="J147" s="120"/>
      <c r="K147" s="170"/>
      <c r="L147" s="222"/>
      <c r="M147" s="21"/>
      <c r="O147" s="159"/>
      <c r="P147" s="159"/>
    </row>
    <row r="148" spans="1:16" s="18" customFormat="1" ht="68.25" customHeight="1" thickBot="1">
      <c r="A148" s="14" t="s">
        <v>4</v>
      </c>
      <c r="B148" s="125" t="s">
        <v>460</v>
      </c>
      <c r="C148" s="196" t="s">
        <v>118</v>
      </c>
      <c r="D148" s="196">
        <v>10</v>
      </c>
      <c r="E148" s="201">
        <v>11</v>
      </c>
      <c r="F148" s="201">
        <v>11</v>
      </c>
      <c r="G148" s="206">
        <f>PRODUCT(F148/E148)</f>
        <v>1</v>
      </c>
      <c r="H148" s="198"/>
      <c r="I148" s="199"/>
      <c r="J148" s="76"/>
      <c r="K148" s="200"/>
      <c r="L148" s="225"/>
      <c r="M148" s="45"/>
      <c r="O148" s="159"/>
      <c r="P148" s="159"/>
    </row>
    <row r="149" spans="1:16" ht="126.75" customHeight="1" thickBot="1">
      <c r="A149" s="15" t="s">
        <v>226</v>
      </c>
      <c r="B149" s="263" t="s">
        <v>225</v>
      </c>
      <c r="C149" s="264"/>
      <c r="D149" s="264"/>
      <c r="E149" s="264"/>
      <c r="F149" s="264"/>
      <c r="G149" s="78">
        <f>SUM(G150)</f>
        <v>1</v>
      </c>
      <c r="H149" s="114">
        <v>1</v>
      </c>
      <c r="I149" s="65">
        <f>PRODUCT(1/H149)</f>
        <v>1</v>
      </c>
      <c r="J149" s="106">
        <f>SUM(G149*I149)</f>
        <v>1</v>
      </c>
      <c r="K149" s="90">
        <v>0</v>
      </c>
      <c r="L149" s="84">
        <v>0</v>
      </c>
      <c r="M149" s="145" t="s">
        <v>367</v>
      </c>
    </row>
    <row r="150" spans="1:16" s="18" customFormat="1" ht="48.75" customHeight="1" thickBot="1">
      <c r="A150" s="77" t="s">
        <v>3</v>
      </c>
      <c r="B150" s="140" t="s">
        <v>227</v>
      </c>
      <c r="C150" s="220" t="s">
        <v>118</v>
      </c>
      <c r="D150" s="220">
        <v>0</v>
      </c>
      <c r="E150" s="141">
        <v>0</v>
      </c>
      <c r="F150" s="141">
        <v>0</v>
      </c>
      <c r="G150" s="176">
        <v>1</v>
      </c>
      <c r="H150" s="121"/>
      <c r="I150" s="122"/>
      <c r="J150" s="123"/>
      <c r="K150" s="175"/>
      <c r="L150" s="226"/>
      <c r="M150" s="43"/>
      <c r="O150" s="159"/>
      <c r="P150" s="159"/>
    </row>
    <row r="151" spans="1:16" ht="127.5" customHeight="1" thickBot="1">
      <c r="A151" s="15" t="s">
        <v>228</v>
      </c>
      <c r="B151" s="263" t="s">
        <v>364</v>
      </c>
      <c r="C151" s="264"/>
      <c r="D151" s="264"/>
      <c r="E151" s="264"/>
      <c r="F151" s="264"/>
      <c r="G151" s="78">
        <f>SUM(G152)</f>
        <v>1</v>
      </c>
      <c r="H151" s="114">
        <v>1</v>
      </c>
      <c r="I151" s="65">
        <f>PRODUCT(1/H151)</f>
        <v>1</v>
      </c>
      <c r="J151" s="106">
        <f>SUM(G151*I151)</f>
        <v>1</v>
      </c>
      <c r="K151" s="90">
        <v>0</v>
      </c>
      <c r="L151" s="84">
        <v>0</v>
      </c>
      <c r="M151" s="145" t="s">
        <v>367</v>
      </c>
    </row>
    <row r="152" spans="1:16" s="18" customFormat="1" ht="46.5" customHeight="1" thickBot="1">
      <c r="A152" s="77" t="s">
        <v>3</v>
      </c>
      <c r="B152" s="140" t="s">
        <v>229</v>
      </c>
      <c r="C152" s="220" t="s">
        <v>219</v>
      </c>
      <c r="D152" s="220">
        <v>0</v>
      </c>
      <c r="E152" s="141">
        <v>0</v>
      </c>
      <c r="F152" s="141">
        <v>0</v>
      </c>
      <c r="G152" s="176">
        <v>1</v>
      </c>
      <c r="H152" s="121"/>
      <c r="I152" s="122"/>
      <c r="J152" s="123"/>
      <c r="K152" s="175"/>
      <c r="L152" s="226"/>
      <c r="M152" s="43"/>
      <c r="O152" s="159"/>
      <c r="P152" s="159"/>
    </row>
    <row r="153" spans="1:16" ht="27.75" customHeight="1" thickBot="1">
      <c r="A153" s="15" t="s">
        <v>231</v>
      </c>
      <c r="B153" s="263" t="s">
        <v>230</v>
      </c>
      <c r="C153" s="264"/>
      <c r="D153" s="264"/>
      <c r="E153" s="264"/>
      <c r="F153" s="264"/>
      <c r="G153" s="78">
        <f>SUM(G154:G157)</f>
        <v>4</v>
      </c>
      <c r="H153" s="114">
        <v>4</v>
      </c>
      <c r="I153" s="65">
        <f>PRODUCT(1/H153)</f>
        <v>0.25</v>
      </c>
      <c r="J153" s="106">
        <f>SUM(G153*I153)</f>
        <v>1</v>
      </c>
      <c r="K153" s="90">
        <v>2613</v>
      </c>
      <c r="L153" s="84">
        <v>2613</v>
      </c>
      <c r="M153" s="105">
        <f>PRODUCT(L153*J153)/K153</f>
        <v>1</v>
      </c>
    </row>
    <row r="154" spans="1:16" s="18" customFormat="1" ht="61.5" customHeight="1">
      <c r="A154" s="17" t="s">
        <v>3</v>
      </c>
      <c r="B154" s="194" t="s">
        <v>461</v>
      </c>
      <c r="C154" s="220" t="s">
        <v>118</v>
      </c>
      <c r="D154" s="167">
        <v>1</v>
      </c>
      <c r="E154" s="171">
        <v>1</v>
      </c>
      <c r="F154" s="171">
        <v>1</v>
      </c>
      <c r="G154" s="169">
        <v>1</v>
      </c>
      <c r="H154" s="118"/>
      <c r="I154" s="119"/>
      <c r="J154" s="120"/>
      <c r="K154" s="170"/>
      <c r="L154" s="222"/>
      <c r="M154" s="21"/>
      <c r="O154" s="159"/>
      <c r="P154" s="159"/>
    </row>
    <row r="155" spans="1:16" s="18" customFormat="1" ht="45.75" customHeight="1">
      <c r="A155" s="13" t="s">
        <v>4</v>
      </c>
      <c r="B155" s="5" t="s">
        <v>462</v>
      </c>
      <c r="C155" s="196" t="s">
        <v>118</v>
      </c>
      <c r="D155" s="195">
        <v>0</v>
      </c>
      <c r="E155" s="173">
        <v>0</v>
      </c>
      <c r="F155" s="173">
        <v>0</v>
      </c>
      <c r="G155" s="204">
        <v>1</v>
      </c>
      <c r="H155" s="113"/>
      <c r="I155" s="53"/>
      <c r="J155" s="20"/>
      <c r="K155" s="172"/>
      <c r="L155" s="223"/>
      <c r="M155" s="22"/>
      <c r="O155" s="159"/>
      <c r="P155" s="159"/>
    </row>
    <row r="156" spans="1:16" s="18" customFormat="1" ht="57.75" customHeight="1">
      <c r="A156" s="13" t="s">
        <v>2</v>
      </c>
      <c r="B156" s="5" t="s">
        <v>232</v>
      </c>
      <c r="C156" s="196" t="s">
        <v>118</v>
      </c>
      <c r="D156" s="195">
        <v>0</v>
      </c>
      <c r="E156" s="173">
        <v>0</v>
      </c>
      <c r="F156" s="173">
        <v>0</v>
      </c>
      <c r="G156" s="204">
        <v>1</v>
      </c>
      <c r="H156" s="113"/>
      <c r="I156" s="53"/>
      <c r="J156" s="20"/>
      <c r="K156" s="172"/>
      <c r="L156" s="223"/>
      <c r="M156" s="22"/>
      <c r="O156" s="159"/>
      <c r="P156" s="159"/>
    </row>
    <row r="157" spans="1:16" s="18" customFormat="1" ht="43.5" customHeight="1" thickBot="1">
      <c r="A157" s="14" t="s">
        <v>5</v>
      </c>
      <c r="B157" s="125" t="s">
        <v>233</v>
      </c>
      <c r="C157" s="196" t="s">
        <v>118</v>
      </c>
      <c r="D157" s="196">
        <v>0</v>
      </c>
      <c r="E157" s="201">
        <v>0</v>
      </c>
      <c r="F157" s="201">
        <v>0</v>
      </c>
      <c r="G157" s="206">
        <v>1</v>
      </c>
      <c r="H157" s="198"/>
      <c r="I157" s="199"/>
      <c r="J157" s="76"/>
      <c r="K157" s="200"/>
      <c r="L157" s="225"/>
      <c r="M157" s="45"/>
      <c r="O157" s="159"/>
      <c r="P157" s="159"/>
    </row>
    <row r="158" spans="1:16" ht="26.25" customHeight="1" thickBot="1">
      <c r="A158" s="79" t="s">
        <v>15</v>
      </c>
      <c r="B158" s="266" t="s">
        <v>234</v>
      </c>
      <c r="C158" s="267"/>
      <c r="D158" s="267"/>
      <c r="E158" s="267"/>
      <c r="F158" s="267"/>
      <c r="G158" s="80">
        <f>SUM(G159+G161+G163+G166+G171+G174)</f>
        <v>6.40625</v>
      </c>
      <c r="H158" s="115">
        <f>SUM(H159+H161+H163+H166+H171+H174)</f>
        <v>10</v>
      </c>
      <c r="I158" s="42">
        <f>PRODUCT(1/H158)</f>
        <v>0.1</v>
      </c>
      <c r="J158" s="38">
        <f>SUM(G158*I158)</f>
        <v>0.640625</v>
      </c>
      <c r="K158" s="91">
        <f>SUM(K159+K161+K163+K166+K171+K174)</f>
        <v>25608.400000000001</v>
      </c>
      <c r="L158" s="91">
        <f>SUM(L159+L161+L163+L166+L171+L174)</f>
        <v>23913.8</v>
      </c>
      <c r="M158" s="102">
        <f>(L158*J158)/K158</f>
        <v>0.5982325379562955</v>
      </c>
    </row>
    <row r="159" spans="1:16" ht="31.5" customHeight="1" thickBot="1">
      <c r="A159" s="15" t="s">
        <v>30</v>
      </c>
      <c r="B159" s="263" t="s">
        <v>235</v>
      </c>
      <c r="C159" s="264"/>
      <c r="D159" s="264"/>
      <c r="E159" s="264"/>
      <c r="F159" s="264"/>
      <c r="G159" s="78">
        <f>SUM(G160)</f>
        <v>1</v>
      </c>
      <c r="H159" s="114">
        <v>1</v>
      </c>
      <c r="I159" s="65">
        <f>PRODUCT(1/H159)</f>
        <v>1</v>
      </c>
      <c r="J159" s="106">
        <f>SUM(G159*I159)</f>
        <v>1</v>
      </c>
      <c r="K159" s="90">
        <v>477</v>
      </c>
      <c r="L159" s="84">
        <v>476.8</v>
      </c>
      <c r="M159" s="105">
        <f>PRODUCT(L159*J159)/K159</f>
        <v>0.99958071278826</v>
      </c>
    </row>
    <row r="160" spans="1:16" s="18" customFormat="1" ht="126" customHeight="1" thickBot="1">
      <c r="A160" s="77" t="s">
        <v>3</v>
      </c>
      <c r="B160" s="140" t="s">
        <v>236</v>
      </c>
      <c r="C160" s="220" t="s">
        <v>51</v>
      </c>
      <c r="D160" s="220">
        <v>0</v>
      </c>
      <c r="E160" s="141">
        <v>0</v>
      </c>
      <c r="F160" s="141">
        <v>0</v>
      </c>
      <c r="G160" s="169">
        <v>1</v>
      </c>
      <c r="H160" s="121"/>
      <c r="I160" s="122"/>
      <c r="J160" s="123"/>
      <c r="K160" s="175"/>
      <c r="L160" s="226"/>
      <c r="M160" s="43"/>
      <c r="O160" s="159"/>
      <c r="P160" s="159"/>
    </row>
    <row r="161" spans="1:16" ht="127.5" customHeight="1" thickBot="1">
      <c r="A161" s="15" t="s">
        <v>31</v>
      </c>
      <c r="B161" s="263" t="s">
        <v>237</v>
      </c>
      <c r="C161" s="264"/>
      <c r="D161" s="264"/>
      <c r="E161" s="264"/>
      <c r="F161" s="264"/>
      <c r="G161" s="78">
        <f>SUM(G162)</f>
        <v>1</v>
      </c>
      <c r="H161" s="114">
        <v>1</v>
      </c>
      <c r="I161" s="65">
        <f>PRODUCT(1/H161)</f>
        <v>1</v>
      </c>
      <c r="J161" s="106">
        <f>SUM(G161*I161)</f>
        <v>1</v>
      </c>
      <c r="K161" s="90">
        <v>0</v>
      </c>
      <c r="L161" s="84">
        <v>0</v>
      </c>
      <c r="M161" s="145" t="s">
        <v>367</v>
      </c>
    </row>
    <row r="162" spans="1:16" s="18" customFormat="1" ht="87" customHeight="1" thickBot="1">
      <c r="A162" s="77" t="s">
        <v>3</v>
      </c>
      <c r="B162" s="140" t="s">
        <v>238</v>
      </c>
      <c r="C162" s="220" t="s">
        <v>51</v>
      </c>
      <c r="D162" s="220">
        <v>0</v>
      </c>
      <c r="E162" s="141">
        <v>0</v>
      </c>
      <c r="F162" s="141">
        <v>0</v>
      </c>
      <c r="G162" s="206">
        <v>1</v>
      </c>
      <c r="H162" s="121"/>
      <c r="I162" s="122"/>
      <c r="J162" s="123"/>
      <c r="K162" s="175"/>
      <c r="L162" s="226"/>
      <c r="M162" s="43"/>
      <c r="O162" s="159"/>
      <c r="P162" s="159"/>
    </row>
    <row r="163" spans="1:16" ht="30" customHeight="1" thickBot="1">
      <c r="A163" s="15" t="s">
        <v>32</v>
      </c>
      <c r="B163" s="263" t="s">
        <v>239</v>
      </c>
      <c r="C163" s="264"/>
      <c r="D163" s="264"/>
      <c r="E163" s="264"/>
      <c r="F163" s="264"/>
      <c r="G163" s="78">
        <f>SUM(G164:G165)</f>
        <v>1.5</v>
      </c>
      <c r="H163" s="114">
        <v>2</v>
      </c>
      <c r="I163" s="65">
        <f>PRODUCT(1/H163)</f>
        <v>0.5</v>
      </c>
      <c r="J163" s="106">
        <f>SUM(G163*I163)</f>
        <v>0.75</v>
      </c>
      <c r="K163" s="90">
        <v>846</v>
      </c>
      <c r="L163" s="84">
        <v>148</v>
      </c>
      <c r="M163" s="105">
        <f>PRODUCT(L163*J163)/K163</f>
        <v>0.13120567375886524</v>
      </c>
    </row>
    <row r="164" spans="1:16" s="18" customFormat="1" ht="102" customHeight="1">
      <c r="A164" s="17" t="s">
        <v>3</v>
      </c>
      <c r="B164" s="194" t="s">
        <v>240</v>
      </c>
      <c r="C164" s="167" t="s">
        <v>45</v>
      </c>
      <c r="D164" s="167">
        <v>100</v>
      </c>
      <c r="E164" s="171">
        <v>100</v>
      </c>
      <c r="F164" s="171">
        <v>50</v>
      </c>
      <c r="G164" s="169">
        <f>PRODUCT(F164/E164)</f>
        <v>0.5</v>
      </c>
      <c r="H164" s="118"/>
      <c r="I164" s="119"/>
      <c r="J164" s="120"/>
      <c r="K164" s="170"/>
      <c r="L164" s="222"/>
      <c r="M164" s="21"/>
      <c r="O164" s="159"/>
      <c r="P164" s="159"/>
    </row>
    <row r="165" spans="1:16" s="18" customFormat="1" ht="47.25" customHeight="1" thickBot="1">
      <c r="A165" s="14" t="s">
        <v>4</v>
      </c>
      <c r="B165" s="125" t="s">
        <v>241</v>
      </c>
      <c r="C165" s="196" t="s">
        <v>45</v>
      </c>
      <c r="D165" s="196">
        <v>100</v>
      </c>
      <c r="E165" s="201">
        <v>100</v>
      </c>
      <c r="F165" s="201">
        <v>100</v>
      </c>
      <c r="G165" s="206">
        <f>PRODUCT(F165/E165)</f>
        <v>1</v>
      </c>
      <c r="H165" s="198"/>
      <c r="I165" s="199"/>
      <c r="J165" s="76"/>
      <c r="K165" s="200"/>
      <c r="L165" s="225"/>
      <c r="M165" s="45"/>
      <c r="O165" s="159"/>
      <c r="P165" s="159"/>
    </row>
    <row r="166" spans="1:16" ht="30" customHeight="1" thickBot="1">
      <c r="A166" s="15" t="s">
        <v>33</v>
      </c>
      <c r="B166" s="263" t="s">
        <v>242</v>
      </c>
      <c r="C166" s="264"/>
      <c r="D166" s="264"/>
      <c r="E166" s="264"/>
      <c r="F166" s="264"/>
      <c r="G166" s="78">
        <f>SUM(G167:G170)</f>
        <v>1.90625</v>
      </c>
      <c r="H166" s="114">
        <v>4</v>
      </c>
      <c r="I166" s="65">
        <f>PRODUCT(1/H166)</f>
        <v>0.25</v>
      </c>
      <c r="J166" s="106">
        <f>SUM(G166*I166)</f>
        <v>0.4765625</v>
      </c>
      <c r="K166" s="90">
        <v>250</v>
      </c>
      <c r="L166" s="84">
        <v>250</v>
      </c>
      <c r="M166" s="105">
        <f>PRODUCT(L166*J166)/K166</f>
        <v>0.4765625</v>
      </c>
    </row>
    <row r="167" spans="1:16" s="18" customFormat="1" ht="46.5" customHeight="1">
      <c r="A167" s="17" t="s">
        <v>3</v>
      </c>
      <c r="B167" s="194" t="s">
        <v>369</v>
      </c>
      <c r="C167" s="220" t="s">
        <v>45</v>
      </c>
      <c r="D167" s="167">
        <v>14</v>
      </c>
      <c r="E167" s="171">
        <v>16</v>
      </c>
      <c r="F167" s="171">
        <v>0</v>
      </c>
      <c r="G167" s="169">
        <f>PRODUCT(F167/E167)</f>
        <v>0</v>
      </c>
      <c r="H167" s="118"/>
      <c r="I167" s="119"/>
      <c r="J167" s="120"/>
      <c r="K167" s="170"/>
      <c r="L167" s="222"/>
      <c r="M167" s="21"/>
      <c r="O167" s="159"/>
      <c r="P167" s="159"/>
    </row>
    <row r="168" spans="1:16" s="18" customFormat="1" ht="45.75" customHeight="1">
      <c r="A168" s="13" t="s">
        <v>4</v>
      </c>
      <c r="B168" s="5" t="s">
        <v>246</v>
      </c>
      <c r="C168" s="196" t="s">
        <v>45</v>
      </c>
      <c r="D168" s="195">
        <v>46.04</v>
      </c>
      <c r="E168" s="173">
        <v>100</v>
      </c>
      <c r="F168" s="173">
        <v>0</v>
      </c>
      <c r="G168" s="204">
        <f>PRODUCT(F168/E168)</f>
        <v>0</v>
      </c>
      <c r="H168" s="113"/>
      <c r="I168" s="53"/>
      <c r="J168" s="20"/>
      <c r="K168" s="172"/>
      <c r="L168" s="223"/>
      <c r="M168" s="22"/>
      <c r="O168" s="159"/>
      <c r="P168" s="159"/>
    </row>
    <row r="169" spans="1:16" s="18" customFormat="1" ht="42" customHeight="1">
      <c r="A169" s="13" t="s">
        <v>2</v>
      </c>
      <c r="B169" s="5" t="s">
        <v>247</v>
      </c>
      <c r="C169" s="196" t="s">
        <v>45</v>
      </c>
      <c r="D169" s="195">
        <v>22.15</v>
      </c>
      <c r="E169" s="173">
        <v>41.62</v>
      </c>
      <c r="F169" s="173">
        <v>41.62</v>
      </c>
      <c r="G169" s="204">
        <f>PRODUCT(F169/E169)</f>
        <v>1</v>
      </c>
      <c r="H169" s="113"/>
      <c r="I169" s="53"/>
      <c r="J169" s="20"/>
      <c r="K169" s="172"/>
      <c r="L169" s="223"/>
      <c r="M169" s="22"/>
      <c r="O169" s="159"/>
      <c r="P169" s="159"/>
    </row>
    <row r="170" spans="1:16" s="18" customFormat="1" ht="85.5" customHeight="1" thickBot="1">
      <c r="A170" s="14" t="s">
        <v>5</v>
      </c>
      <c r="B170" s="125" t="s">
        <v>248</v>
      </c>
      <c r="C170" s="196" t="s">
        <v>45</v>
      </c>
      <c r="D170" s="196">
        <v>37.409999999999997</v>
      </c>
      <c r="E170" s="201">
        <v>41.6</v>
      </c>
      <c r="F170" s="201">
        <v>37.700000000000003</v>
      </c>
      <c r="G170" s="206">
        <f>PRODUCT(F170/E170)</f>
        <v>0.90625</v>
      </c>
      <c r="H170" s="198"/>
      <c r="I170" s="199"/>
      <c r="J170" s="76"/>
      <c r="K170" s="200"/>
      <c r="L170" s="225"/>
      <c r="M170" s="45"/>
      <c r="O170" s="159"/>
      <c r="P170" s="159"/>
    </row>
    <row r="171" spans="1:16" ht="27.75" customHeight="1" thickBot="1">
      <c r="A171" s="15" t="s">
        <v>39</v>
      </c>
      <c r="B171" s="269" t="s">
        <v>243</v>
      </c>
      <c r="C171" s="270"/>
      <c r="D171" s="270"/>
      <c r="E171" s="270"/>
      <c r="F171" s="270"/>
      <c r="G171" s="78">
        <f>SUM(G172:G173)</f>
        <v>1</v>
      </c>
      <c r="H171" s="114">
        <v>2</v>
      </c>
      <c r="I171" s="65">
        <f>PRODUCT(1/H171)</f>
        <v>0.5</v>
      </c>
      <c r="J171" s="106">
        <f>SUM(G171*I171)</f>
        <v>0.5</v>
      </c>
      <c r="K171" s="90">
        <v>23373.4</v>
      </c>
      <c r="L171" s="84">
        <v>22433.9</v>
      </c>
      <c r="M171" s="105">
        <f>PRODUCT(L171*J171)/K171</f>
        <v>0.47990236764869465</v>
      </c>
    </row>
    <row r="172" spans="1:16" s="18" customFormat="1" ht="27" customHeight="1">
      <c r="A172" s="17" t="s">
        <v>3</v>
      </c>
      <c r="B172" s="194" t="s">
        <v>249</v>
      </c>
      <c r="C172" s="220" t="s">
        <v>51</v>
      </c>
      <c r="D172" s="167">
        <v>2</v>
      </c>
      <c r="E172" s="171">
        <v>0</v>
      </c>
      <c r="F172" s="171">
        <v>0</v>
      </c>
      <c r="G172" s="169">
        <v>1</v>
      </c>
      <c r="H172" s="118"/>
      <c r="I172" s="119"/>
      <c r="J172" s="120"/>
      <c r="K172" s="170"/>
      <c r="L172" s="222"/>
      <c r="M172" s="21"/>
      <c r="O172" s="159"/>
      <c r="P172" s="159"/>
    </row>
    <row r="173" spans="1:16" s="18" customFormat="1" ht="48.75" customHeight="1" thickBot="1">
      <c r="A173" s="14" t="s">
        <v>4</v>
      </c>
      <c r="B173" s="125" t="s">
        <v>250</v>
      </c>
      <c r="C173" s="196" t="s">
        <v>51</v>
      </c>
      <c r="D173" s="196">
        <v>1</v>
      </c>
      <c r="E173" s="201">
        <v>1</v>
      </c>
      <c r="F173" s="201">
        <v>0</v>
      </c>
      <c r="G173" s="206">
        <f>PRODUCT(F173/E173)</f>
        <v>0</v>
      </c>
      <c r="H173" s="198"/>
      <c r="I173" s="199"/>
      <c r="J173" s="76"/>
      <c r="K173" s="200"/>
      <c r="L173" s="225"/>
      <c r="M173" s="45"/>
      <c r="O173" s="159"/>
      <c r="P173" s="159"/>
    </row>
    <row r="174" spans="1:16" ht="147" customHeight="1" thickBot="1">
      <c r="A174" s="15" t="s">
        <v>245</v>
      </c>
      <c r="B174" s="263" t="s">
        <v>244</v>
      </c>
      <c r="C174" s="264"/>
      <c r="D174" s="264"/>
      <c r="E174" s="264"/>
      <c r="F174" s="264"/>
      <c r="G174" s="78">
        <v>0</v>
      </c>
      <c r="H174" s="114">
        <v>0</v>
      </c>
      <c r="I174" s="65">
        <v>0</v>
      </c>
      <c r="J174" s="106">
        <v>0</v>
      </c>
      <c r="K174" s="90">
        <v>662</v>
      </c>
      <c r="L174" s="84">
        <v>605.1</v>
      </c>
      <c r="M174" s="146" t="s">
        <v>366</v>
      </c>
    </row>
    <row r="175" spans="1:16" ht="30" customHeight="1" thickBot="1">
      <c r="A175" s="79" t="s">
        <v>16</v>
      </c>
      <c r="B175" s="266" t="s">
        <v>251</v>
      </c>
      <c r="C175" s="267"/>
      <c r="D175" s="267"/>
      <c r="E175" s="267"/>
      <c r="F175" s="267"/>
      <c r="G175" s="80">
        <f>SUM(G176+G185+G192+G198)</f>
        <v>34.20849029619103</v>
      </c>
      <c r="H175" s="115">
        <f>SUM(H176+H185+H192+H198)</f>
        <v>26</v>
      </c>
      <c r="I175" s="42">
        <f>PRODUCT(1/H175)</f>
        <v>3.8461538461538464E-2</v>
      </c>
      <c r="J175" s="38">
        <f>SUM(G175*I175)</f>
        <v>1.3157111652381166</v>
      </c>
      <c r="K175" s="91">
        <f>SUM(K176+K185+K192+K198)</f>
        <v>2740250</v>
      </c>
      <c r="L175" s="91">
        <f>SUM(L176+L185+L192+L198)</f>
        <v>4120584</v>
      </c>
      <c r="M175" s="102">
        <f>(L175*J175)/K175</f>
        <v>1.9784685251716227</v>
      </c>
    </row>
    <row r="176" spans="1:16" ht="26.25" customHeight="1" thickBot="1">
      <c r="A176" s="83" t="s">
        <v>34</v>
      </c>
      <c r="B176" s="265" t="s">
        <v>252</v>
      </c>
      <c r="C176" s="264"/>
      <c r="D176" s="264"/>
      <c r="E176" s="264"/>
      <c r="F176" s="264"/>
      <c r="G176" s="78">
        <f>SUM(G177:G184)</f>
        <v>15.469496530299597</v>
      </c>
      <c r="H176" s="114">
        <v>8</v>
      </c>
      <c r="I176" s="65">
        <f>PRODUCT(1/H176)</f>
        <v>0.125</v>
      </c>
      <c r="J176" s="106">
        <f>SUM(G176*I176)</f>
        <v>1.9336870662874497</v>
      </c>
      <c r="K176" s="90">
        <v>2740000</v>
      </c>
      <c r="L176" s="84">
        <v>4120334</v>
      </c>
      <c r="M176" s="105">
        <f>PRODUCT(L176*J176)/K176</f>
        <v>2.9078235637169465</v>
      </c>
    </row>
    <row r="177" spans="1:16" s="18" customFormat="1" ht="25.5" customHeight="1">
      <c r="A177" s="17" t="s">
        <v>3</v>
      </c>
      <c r="B177" s="194" t="s">
        <v>258</v>
      </c>
      <c r="C177" s="167" t="s">
        <v>259</v>
      </c>
      <c r="D177" s="167">
        <v>8.48</v>
      </c>
      <c r="E177" s="171">
        <v>28</v>
      </c>
      <c r="F177" s="171">
        <v>28.43</v>
      </c>
      <c r="G177" s="169">
        <f t="shared" ref="G177:G184" si="11">PRODUCT(F177/E177)</f>
        <v>1.0153571428571428</v>
      </c>
      <c r="H177" s="118"/>
      <c r="I177" s="119"/>
      <c r="J177" s="120"/>
      <c r="K177" s="170"/>
      <c r="L177" s="222"/>
      <c r="M177" s="21"/>
      <c r="O177" s="159"/>
      <c r="P177" s="159"/>
    </row>
    <row r="178" spans="1:16" s="18" customFormat="1" ht="79.5" customHeight="1">
      <c r="A178" s="13" t="s">
        <v>4</v>
      </c>
      <c r="B178" s="5" t="s">
        <v>463</v>
      </c>
      <c r="C178" s="195" t="s">
        <v>45</v>
      </c>
      <c r="D178" s="195">
        <v>9</v>
      </c>
      <c r="E178" s="173">
        <v>40</v>
      </c>
      <c r="F178" s="173">
        <v>401.3</v>
      </c>
      <c r="G178" s="204">
        <f t="shared" si="11"/>
        <v>10.032500000000001</v>
      </c>
      <c r="H178" s="113"/>
      <c r="I178" s="53"/>
      <c r="J178" s="20"/>
      <c r="K178" s="172"/>
      <c r="L178" s="223"/>
      <c r="M178" s="22"/>
      <c r="O178" s="159"/>
      <c r="P178" s="159"/>
    </row>
    <row r="179" spans="1:16" s="18" customFormat="1" ht="24" customHeight="1">
      <c r="A179" s="13" t="s">
        <v>2</v>
      </c>
      <c r="B179" s="5" t="s">
        <v>260</v>
      </c>
      <c r="C179" s="195" t="s">
        <v>51</v>
      </c>
      <c r="D179" s="195">
        <v>1</v>
      </c>
      <c r="E179" s="173">
        <v>1</v>
      </c>
      <c r="F179" s="173">
        <v>1</v>
      </c>
      <c r="G179" s="204">
        <f t="shared" si="11"/>
        <v>1</v>
      </c>
      <c r="H179" s="113"/>
      <c r="I179" s="53"/>
      <c r="J179" s="20"/>
      <c r="K179" s="172"/>
      <c r="L179" s="223"/>
      <c r="M179" s="22"/>
      <c r="O179" s="159"/>
      <c r="P179" s="159"/>
    </row>
    <row r="180" spans="1:16" s="18" customFormat="1" ht="61.5" customHeight="1">
      <c r="A180" s="13" t="s">
        <v>5</v>
      </c>
      <c r="B180" s="5" t="s">
        <v>464</v>
      </c>
      <c r="C180" s="195" t="s">
        <v>51</v>
      </c>
      <c r="D180" s="195">
        <v>2</v>
      </c>
      <c r="E180" s="173">
        <v>4</v>
      </c>
      <c r="F180" s="173">
        <v>1</v>
      </c>
      <c r="G180" s="204">
        <f t="shared" si="11"/>
        <v>0.25</v>
      </c>
      <c r="H180" s="113"/>
      <c r="I180" s="53"/>
      <c r="J180" s="20"/>
      <c r="K180" s="172"/>
      <c r="L180" s="223"/>
      <c r="M180" s="22"/>
      <c r="O180" s="159"/>
      <c r="P180" s="159"/>
    </row>
    <row r="181" spans="1:16" s="18" customFormat="1" ht="102" customHeight="1">
      <c r="A181" s="13" t="s">
        <v>6</v>
      </c>
      <c r="B181" s="5" t="s">
        <v>261</v>
      </c>
      <c r="C181" s="195" t="s">
        <v>49</v>
      </c>
      <c r="D181" s="195">
        <v>0.72</v>
      </c>
      <c r="E181" s="173">
        <v>23</v>
      </c>
      <c r="F181" s="173">
        <v>9.23</v>
      </c>
      <c r="G181" s="204">
        <f t="shared" si="11"/>
        <v>0.40130434782608698</v>
      </c>
      <c r="H181" s="113"/>
      <c r="I181" s="53"/>
      <c r="J181" s="20"/>
      <c r="K181" s="172"/>
      <c r="L181" s="223"/>
      <c r="M181" s="22"/>
      <c r="O181" s="159"/>
      <c r="P181" s="159"/>
    </row>
    <row r="182" spans="1:16" s="18" customFormat="1" ht="42.75" customHeight="1">
      <c r="A182" s="13" t="s">
        <v>7</v>
      </c>
      <c r="B182" s="5" t="s">
        <v>262</v>
      </c>
      <c r="C182" s="195" t="s">
        <v>45</v>
      </c>
      <c r="D182" s="195">
        <v>102.1</v>
      </c>
      <c r="E182" s="173">
        <v>106.9</v>
      </c>
      <c r="F182" s="173">
        <v>107</v>
      </c>
      <c r="G182" s="204">
        <f t="shared" si="11"/>
        <v>1.0009354536950421</v>
      </c>
      <c r="H182" s="113"/>
      <c r="I182" s="53"/>
      <c r="J182" s="20"/>
      <c r="K182" s="172"/>
      <c r="L182" s="223"/>
      <c r="M182" s="22"/>
      <c r="O182" s="159"/>
      <c r="P182" s="159"/>
    </row>
    <row r="183" spans="1:16" s="18" customFormat="1" ht="40.5" customHeight="1">
      <c r="A183" s="13" t="s">
        <v>8</v>
      </c>
      <c r="B183" s="5" t="s">
        <v>465</v>
      </c>
      <c r="C183" s="195" t="s">
        <v>45</v>
      </c>
      <c r="D183" s="195">
        <v>102</v>
      </c>
      <c r="E183" s="173">
        <v>105</v>
      </c>
      <c r="F183" s="173">
        <v>92.2</v>
      </c>
      <c r="G183" s="204">
        <f t="shared" si="11"/>
        <v>0.87809523809523815</v>
      </c>
      <c r="H183" s="113"/>
      <c r="I183" s="53"/>
      <c r="J183" s="20"/>
      <c r="K183" s="172"/>
      <c r="L183" s="223"/>
      <c r="M183" s="22"/>
      <c r="O183" s="159"/>
      <c r="P183" s="159"/>
    </row>
    <row r="184" spans="1:16" s="18" customFormat="1" ht="105.75" customHeight="1" thickBot="1">
      <c r="A184" s="13" t="s">
        <v>160</v>
      </c>
      <c r="B184" s="5" t="s">
        <v>94</v>
      </c>
      <c r="C184" s="195" t="s">
        <v>51</v>
      </c>
      <c r="D184" s="195">
        <v>380</v>
      </c>
      <c r="E184" s="173">
        <v>690</v>
      </c>
      <c r="F184" s="173">
        <v>615</v>
      </c>
      <c r="G184" s="204">
        <f t="shared" si="11"/>
        <v>0.89130434782608692</v>
      </c>
      <c r="H184" s="113"/>
      <c r="I184" s="53"/>
      <c r="J184" s="20"/>
      <c r="K184" s="172"/>
      <c r="L184" s="223"/>
      <c r="M184" s="22"/>
      <c r="O184" s="159"/>
      <c r="P184" s="159"/>
    </row>
    <row r="185" spans="1:16" ht="126" customHeight="1" thickBot="1">
      <c r="A185" s="15" t="s">
        <v>35</v>
      </c>
      <c r="B185" s="263" t="s">
        <v>253</v>
      </c>
      <c r="C185" s="264"/>
      <c r="D185" s="264"/>
      <c r="E185" s="264"/>
      <c r="F185" s="264"/>
      <c r="G185" s="78">
        <f>SUM(G186:G191)</f>
        <v>7.1338007419287539</v>
      </c>
      <c r="H185" s="114">
        <v>6</v>
      </c>
      <c r="I185" s="65">
        <f>PRODUCT(1/H185)</f>
        <v>0.16666666666666666</v>
      </c>
      <c r="J185" s="106">
        <f>SUM(G185*I185)</f>
        <v>1.1889667903214589</v>
      </c>
      <c r="K185" s="90">
        <v>0</v>
      </c>
      <c r="L185" s="84">
        <v>0</v>
      </c>
      <c r="M185" s="145" t="s">
        <v>367</v>
      </c>
    </row>
    <row r="186" spans="1:16" s="18" customFormat="1" ht="162" customHeight="1">
      <c r="A186" s="17" t="s">
        <v>3</v>
      </c>
      <c r="B186" s="194" t="s">
        <v>263</v>
      </c>
      <c r="C186" s="167" t="s">
        <v>45</v>
      </c>
      <c r="D186" s="167">
        <v>1.2</v>
      </c>
      <c r="E186" s="171">
        <v>3.6</v>
      </c>
      <c r="F186" s="171">
        <v>5.12</v>
      </c>
      <c r="G186" s="204">
        <f>PRODUCT(E186/F186)</f>
        <v>0.703125</v>
      </c>
      <c r="H186" s="118"/>
      <c r="I186" s="119"/>
      <c r="J186" s="120"/>
      <c r="K186" s="170"/>
      <c r="L186" s="222"/>
      <c r="M186" s="21"/>
      <c r="O186" s="159"/>
      <c r="P186" s="159"/>
    </row>
    <row r="187" spans="1:16" s="18" customFormat="1" ht="25.5" customHeight="1">
      <c r="A187" s="17" t="s">
        <v>4</v>
      </c>
      <c r="B187" s="194" t="s">
        <v>75</v>
      </c>
      <c r="C187" s="167" t="s">
        <v>45</v>
      </c>
      <c r="D187" s="167">
        <v>20</v>
      </c>
      <c r="E187" s="171">
        <v>40</v>
      </c>
      <c r="F187" s="171">
        <v>18.260000000000002</v>
      </c>
      <c r="G187" s="204">
        <f>PRODUCT(E187/F187)</f>
        <v>2.1905805038335155</v>
      </c>
      <c r="H187" s="118"/>
      <c r="I187" s="119"/>
      <c r="J187" s="120"/>
      <c r="K187" s="170"/>
      <c r="L187" s="222"/>
      <c r="M187" s="21"/>
      <c r="O187" s="159"/>
      <c r="P187" s="159"/>
    </row>
    <row r="188" spans="1:16" s="18" customFormat="1" ht="24" customHeight="1">
      <c r="A188" s="17" t="s">
        <v>2</v>
      </c>
      <c r="B188" s="194" t="s">
        <v>467</v>
      </c>
      <c r="C188" s="167" t="s">
        <v>45</v>
      </c>
      <c r="D188" s="167">
        <v>9</v>
      </c>
      <c r="E188" s="171">
        <v>10</v>
      </c>
      <c r="F188" s="171">
        <v>7.42</v>
      </c>
      <c r="G188" s="204">
        <f>PRODUCT(F188/E188)</f>
        <v>0.74199999999999999</v>
      </c>
      <c r="H188" s="118"/>
      <c r="I188" s="119"/>
      <c r="J188" s="120"/>
      <c r="K188" s="170"/>
      <c r="L188" s="222"/>
      <c r="M188" s="21"/>
      <c r="O188" s="159"/>
      <c r="P188" s="159"/>
    </row>
    <row r="189" spans="1:16" s="18" customFormat="1" ht="63.75" customHeight="1">
      <c r="A189" s="17" t="s">
        <v>5</v>
      </c>
      <c r="B189" s="194" t="s">
        <v>468</v>
      </c>
      <c r="C189" s="167" t="s">
        <v>45</v>
      </c>
      <c r="D189" s="167">
        <v>25</v>
      </c>
      <c r="E189" s="171">
        <v>33</v>
      </c>
      <c r="F189" s="171">
        <v>51.48</v>
      </c>
      <c r="G189" s="204">
        <f>PRODUCT(F189/E189)</f>
        <v>1.5599999999999998</v>
      </c>
      <c r="H189" s="118"/>
      <c r="I189" s="119"/>
      <c r="J189" s="120"/>
      <c r="K189" s="170"/>
      <c r="L189" s="222"/>
      <c r="M189" s="21"/>
      <c r="O189" s="159"/>
      <c r="P189" s="159"/>
    </row>
    <row r="190" spans="1:16" s="18" customFormat="1" ht="104.25" customHeight="1">
      <c r="A190" s="13" t="s">
        <v>6</v>
      </c>
      <c r="B190" s="5" t="s">
        <v>469</v>
      </c>
      <c r="C190" s="195" t="s">
        <v>51</v>
      </c>
      <c r="D190" s="195">
        <v>4.2</v>
      </c>
      <c r="E190" s="173">
        <v>4.2</v>
      </c>
      <c r="F190" s="173">
        <v>3.94</v>
      </c>
      <c r="G190" s="204">
        <f>PRODUCT(F190/E190)</f>
        <v>0.93809523809523809</v>
      </c>
      <c r="H190" s="113"/>
      <c r="I190" s="53"/>
      <c r="J190" s="20"/>
      <c r="K190" s="172"/>
      <c r="L190" s="223"/>
      <c r="M190" s="22"/>
      <c r="O190" s="159"/>
      <c r="P190" s="159"/>
    </row>
    <row r="191" spans="1:16" s="18" customFormat="1" ht="45.75" customHeight="1" thickBot="1">
      <c r="A191" s="14" t="s">
        <v>7</v>
      </c>
      <c r="B191" s="125" t="s">
        <v>264</v>
      </c>
      <c r="C191" s="196" t="s">
        <v>51</v>
      </c>
      <c r="D191" s="196">
        <v>5</v>
      </c>
      <c r="E191" s="201">
        <v>5</v>
      </c>
      <c r="F191" s="201">
        <v>5</v>
      </c>
      <c r="G191" s="206">
        <f>PRODUCT(F191/E191)</f>
        <v>1</v>
      </c>
      <c r="H191" s="198"/>
      <c r="I191" s="199"/>
      <c r="J191" s="76"/>
      <c r="K191" s="200"/>
      <c r="L191" s="225"/>
      <c r="M191" s="45"/>
      <c r="O191" s="159"/>
      <c r="P191" s="159"/>
    </row>
    <row r="192" spans="1:16" ht="32.25" customHeight="1" thickBot="1">
      <c r="A192" s="15" t="s">
        <v>254</v>
      </c>
      <c r="B192" s="263" t="s">
        <v>255</v>
      </c>
      <c r="C192" s="264"/>
      <c r="D192" s="264"/>
      <c r="E192" s="264"/>
      <c r="F192" s="264"/>
      <c r="G192" s="78">
        <f>SUM(G193:G197)</f>
        <v>4.8287351379912344</v>
      </c>
      <c r="H192" s="114">
        <v>5</v>
      </c>
      <c r="I192" s="65">
        <f>PRODUCT(1/H192)</f>
        <v>0.2</v>
      </c>
      <c r="J192" s="106">
        <f>SUM(G192*I192)</f>
        <v>0.96574702759824693</v>
      </c>
      <c r="K192" s="90">
        <v>250</v>
      </c>
      <c r="L192" s="84">
        <v>250</v>
      </c>
      <c r="M192" s="105">
        <f>PRODUCT(L192*J192)/K192</f>
        <v>0.96574702759824693</v>
      </c>
    </row>
    <row r="193" spans="1:16" s="18" customFormat="1" ht="44.25" customHeight="1">
      <c r="A193" s="17" t="s">
        <v>3</v>
      </c>
      <c r="B193" s="194" t="s">
        <v>470</v>
      </c>
      <c r="C193" s="167" t="s">
        <v>45</v>
      </c>
      <c r="D193" s="167">
        <v>29.6</v>
      </c>
      <c r="E193" s="171">
        <v>34.479999999999997</v>
      </c>
      <c r="F193" s="171">
        <v>24.21</v>
      </c>
      <c r="G193" s="169">
        <f t="shared" ref="G193:G197" si="12">PRODUCT(F193/E193)</f>
        <v>0.70214617169373561</v>
      </c>
      <c r="H193" s="118"/>
      <c r="I193" s="119"/>
      <c r="J193" s="120"/>
      <c r="K193" s="170"/>
      <c r="L193" s="222"/>
      <c r="M193" s="21"/>
      <c r="O193" s="159"/>
      <c r="P193" s="159"/>
    </row>
    <row r="194" spans="1:16" s="18" customFormat="1" ht="27.75" customHeight="1">
      <c r="A194" s="17" t="s">
        <v>4</v>
      </c>
      <c r="B194" s="194" t="s">
        <v>471</v>
      </c>
      <c r="C194" s="195" t="s">
        <v>51</v>
      </c>
      <c r="D194" s="167">
        <v>363</v>
      </c>
      <c r="E194" s="171">
        <v>364.45</v>
      </c>
      <c r="F194" s="171">
        <v>369.93</v>
      </c>
      <c r="G194" s="204">
        <f t="shared" si="12"/>
        <v>1.0150363561531075</v>
      </c>
      <c r="H194" s="118"/>
      <c r="I194" s="119"/>
      <c r="J194" s="120"/>
      <c r="K194" s="170"/>
      <c r="L194" s="222"/>
      <c r="M194" s="21"/>
      <c r="O194" s="159"/>
      <c r="P194" s="159"/>
    </row>
    <row r="195" spans="1:16" s="18" customFormat="1" ht="45.75" customHeight="1">
      <c r="A195" s="17" t="s">
        <v>2</v>
      </c>
      <c r="B195" s="194" t="s">
        <v>93</v>
      </c>
      <c r="C195" s="195" t="s">
        <v>51</v>
      </c>
      <c r="D195" s="167">
        <v>67.7</v>
      </c>
      <c r="E195" s="171">
        <v>25</v>
      </c>
      <c r="F195" s="171">
        <v>17.09</v>
      </c>
      <c r="G195" s="204">
        <f t="shared" si="12"/>
        <v>0.68359999999999999</v>
      </c>
      <c r="H195" s="118"/>
      <c r="I195" s="119"/>
      <c r="J195" s="120"/>
      <c r="K195" s="170"/>
      <c r="L195" s="222"/>
      <c r="M195" s="21"/>
      <c r="O195" s="159"/>
      <c r="P195" s="159"/>
    </row>
    <row r="196" spans="1:16" s="18" customFormat="1" ht="30.75" customHeight="1">
      <c r="A196" s="17" t="s">
        <v>5</v>
      </c>
      <c r="B196" s="194" t="s">
        <v>92</v>
      </c>
      <c r="C196" s="195" t="s">
        <v>51</v>
      </c>
      <c r="D196" s="167">
        <v>29</v>
      </c>
      <c r="E196" s="171">
        <v>37</v>
      </c>
      <c r="F196" s="171">
        <v>54</v>
      </c>
      <c r="G196" s="204">
        <f t="shared" si="12"/>
        <v>1.4594594594594594</v>
      </c>
      <c r="H196" s="118"/>
      <c r="I196" s="119"/>
      <c r="J196" s="120"/>
      <c r="K196" s="170"/>
      <c r="L196" s="222"/>
      <c r="M196" s="21"/>
      <c r="O196" s="159"/>
      <c r="P196" s="159"/>
    </row>
    <row r="197" spans="1:16" s="18" customFormat="1" ht="51" customHeight="1" thickBot="1">
      <c r="A197" s="14" t="s">
        <v>6</v>
      </c>
      <c r="B197" s="125" t="s">
        <v>266</v>
      </c>
      <c r="C197" s="196" t="s">
        <v>118</v>
      </c>
      <c r="D197" s="196">
        <v>800</v>
      </c>
      <c r="E197" s="201">
        <v>1460</v>
      </c>
      <c r="F197" s="201">
        <v>1414</v>
      </c>
      <c r="G197" s="206">
        <f t="shared" si="12"/>
        <v>0.96849315068493147</v>
      </c>
      <c r="H197" s="198"/>
      <c r="I197" s="199"/>
      <c r="J197" s="76"/>
      <c r="K197" s="200"/>
      <c r="L197" s="225"/>
      <c r="M197" s="45"/>
      <c r="O197" s="159"/>
      <c r="P197" s="159"/>
    </row>
    <row r="198" spans="1:16" ht="120.75" customHeight="1" thickBot="1">
      <c r="A198" s="15" t="s">
        <v>257</v>
      </c>
      <c r="B198" s="263" t="s">
        <v>256</v>
      </c>
      <c r="C198" s="264"/>
      <c r="D198" s="264"/>
      <c r="E198" s="264"/>
      <c r="F198" s="264"/>
      <c r="G198" s="78">
        <f>SUM(G199:G205)</f>
        <v>6.7764578859714399</v>
      </c>
      <c r="H198" s="114">
        <v>7</v>
      </c>
      <c r="I198" s="65">
        <f>PRODUCT(1/H198)</f>
        <v>0.14285714285714285</v>
      </c>
      <c r="J198" s="106">
        <f>SUM(G198*I198)</f>
        <v>0.96806541228163423</v>
      </c>
      <c r="K198" s="90">
        <v>0</v>
      </c>
      <c r="L198" s="84">
        <v>0</v>
      </c>
      <c r="M198" s="145" t="s">
        <v>367</v>
      </c>
    </row>
    <row r="199" spans="1:16" s="18" customFormat="1" ht="45" customHeight="1">
      <c r="A199" s="17" t="s">
        <v>3</v>
      </c>
      <c r="B199" s="194" t="s">
        <v>52</v>
      </c>
      <c r="C199" s="168" t="s">
        <v>267</v>
      </c>
      <c r="D199" s="167">
        <v>1210.0999999999999</v>
      </c>
      <c r="E199" s="171">
        <v>1214.4000000000001</v>
      </c>
      <c r="F199" s="171">
        <v>1166</v>
      </c>
      <c r="G199" s="169">
        <f t="shared" ref="G199:G204" si="13">PRODUCT(F199/E199)</f>
        <v>0.96014492753623182</v>
      </c>
      <c r="H199" s="118"/>
      <c r="I199" s="119"/>
      <c r="J199" s="120"/>
      <c r="K199" s="170"/>
      <c r="L199" s="222"/>
      <c r="M199" s="21"/>
      <c r="O199" s="159"/>
      <c r="P199" s="159"/>
    </row>
    <row r="200" spans="1:16" s="18" customFormat="1" ht="62.25" customHeight="1">
      <c r="A200" s="17" t="s">
        <v>4</v>
      </c>
      <c r="B200" s="194" t="s">
        <v>268</v>
      </c>
      <c r="C200" s="167" t="s">
        <v>269</v>
      </c>
      <c r="D200" s="167">
        <v>0.6</v>
      </c>
      <c r="E200" s="171">
        <v>0.7</v>
      </c>
      <c r="F200" s="171">
        <v>0.6</v>
      </c>
      <c r="G200" s="204">
        <f t="shared" si="13"/>
        <v>0.85714285714285721</v>
      </c>
      <c r="H200" s="118"/>
      <c r="I200" s="119"/>
      <c r="J200" s="120"/>
      <c r="K200" s="170"/>
      <c r="L200" s="222"/>
      <c r="M200" s="21"/>
      <c r="O200" s="159"/>
      <c r="P200" s="159"/>
    </row>
    <row r="201" spans="1:16" s="18" customFormat="1" ht="28.5" customHeight="1">
      <c r="A201" s="17" t="s">
        <v>2</v>
      </c>
      <c r="B201" s="194" t="s">
        <v>472</v>
      </c>
      <c r="C201" s="167" t="s">
        <v>73</v>
      </c>
      <c r="D201" s="167">
        <v>0</v>
      </c>
      <c r="E201" s="171">
        <v>2863</v>
      </c>
      <c r="F201" s="171">
        <v>3238.54</v>
      </c>
      <c r="G201" s="204">
        <f t="shared" si="13"/>
        <v>1.1311701012923507</v>
      </c>
      <c r="H201" s="118"/>
      <c r="I201" s="119"/>
      <c r="J201" s="120"/>
      <c r="K201" s="170"/>
      <c r="L201" s="222"/>
      <c r="M201" s="21"/>
      <c r="O201" s="159"/>
      <c r="P201" s="159"/>
    </row>
    <row r="202" spans="1:16" s="18" customFormat="1" ht="47.25" customHeight="1">
      <c r="A202" s="13" t="s">
        <v>5</v>
      </c>
      <c r="B202" s="5" t="s">
        <v>270</v>
      </c>
      <c r="C202" s="182" t="s">
        <v>271</v>
      </c>
      <c r="D202" s="195">
        <v>30</v>
      </c>
      <c r="E202" s="173">
        <v>20</v>
      </c>
      <c r="F202" s="173">
        <v>20</v>
      </c>
      <c r="G202" s="204">
        <f t="shared" si="13"/>
        <v>1</v>
      </c>
      <c r="H202" s="113"/>
      <c r="I202" s="53"/>
      <c r="J202" s="20"/>
      <c r="K202" s="172"/>
      <c r="L202" s="223"/>
      <c r="M202" s="22"/>
      <c r="O202" s="159"/>
      <c r="P202" s="159"/>
    </row>
    <row r="203" spans="1:16" s="18" customFormat="1" ht="41.25" customHeight="1">
      <c r="A203" s="14" t="s">
        <v>6</v>
      </c>
      <c r="B203" s="5" t="s">
        <v>76</v>
      </c>
      <c r="C203" s="174" t="s">
        <v>272</v>
      </c>
      <c r="D203" s="195">
        <v>12</v>
      </c>
      <c r="E203" s="173">
        <v>10</v>
      </c>
      <c r="F203" s="173">
        <v>10</v>
      </c>
      <c r="G203" s="204">
        <f t="shared" si="13"/>
        <v>1</v>
      </c>
      <c r="H203" s="113"/>
      <c r="I203" s="53"/>
      <c r="J203" s="20"/>
      <c r="K203" s="172"/>
      <c r="L203" s="223"/>
      <c r="M203" s="22"/>
      <c r="O203" s="159"/>
      <c r="P203" s="159"/>
    </row>
    <row r="204" spans="1:16" s="18" customFormat="1" ht="39.75" customHeight="1">
      <c r="A204" s="14" t="s">
        <v>7</v>
      </c>
      <c r="B204" s="224" t="s">
        <v>473</v>
      </c>
      <c r="C204" s="168" t="s">
        <v>45</v>
      </c>
      <c r="D204" s="220">
        <v>38</v>
      </c>
      <c r="E204" s="141">
        <v>100</v>
      </c>
      <c r="F204" s="141">
        <v>82.8</v>
      </c>
      <c r="G204" s="204">
        <f t="shared" si="13"/>
        <v>0.82799999999999996</v>
      </c>
      <c r="H204" s="113"/>
      <c r="I204" s="53"/>
      <c r="J204" s="20"/>
      <c r="K204" s="172"/>
      <c r="L204" s="223"/>
      <c r="M204" s="22"/>
      <c r="O204" s="159"/>
      <c r="P204" s="159"/>
    </row>
    <row r="205" spans="1:16" s="18" customFormat="1" ht="27.75" customHeight="1" thickBot="1">
      <c r="A205" s="14" t="s">
        <v>8</v>
      </c>
      <c r="B205" s="125" t="s">
        <v>96</v>
      </c>
      <c r="C205" s="196" t="s">
        <v>45</v>
      </c>
      <c r="D205" s="196">
        <v>0.2</v>
      </c>
      <c r="E205" s="201">
        <v>0.2</v>
      </c>
      <c r="F205" s="201">
        <v>0</v>
      </c>
      <c r="G205" s="204">
        <v>1</v>
      </c>
      <c r="H205" s="198"/>
      <c r="I205" s="199"/>
      <c r="J205" s="76"/>
      <c r="K205" s="200"/>
      <c r="L205" s="225"/>
      <c r="M205" s="45"/>
      <c r="O205" s="159"/>
      <c r="P205" s="159"/>
    </row>
    <row r="206" spans="1:16" ht="31.5" customHeight="1" thickBot="1">
      <c r="A206" s="4" t="s">
        <v>9</v>
      </c>
      <c r="B206" s="280" t="s">
        <v>273</v>
      </c>
      <c r="C206" s="280"/>
      <c r="D206" s="280"/>
      <c r="E206" s="280"/>
      <c r="F206" s="280"/>
      <c r="G206" s="44">
        <f>SUM(G207+G218+G220+G225)</f>
        <v>14.283436225094318</v>
      </c>
      <c r="H206" s="115">
        <f>SUM(H207+H218+H220+H225)</f>
        <v>15</v>
      </c>
      <c r="I206" s="42">
        <f>PRODUCT(1/H206)</f>
        <v>6.6666666666666666E-2</v>
      </c>
      <c r="J206" s="38">
        <f>SUM(G206*I206)</f>
        <v>0.9522290816729545</v>
      </c>
      <c r="K206" s="91">
        <f>SUM(K207+K218+K220+K225)</f>
        <v>518752.3</v>
      </c>
      <c r="L206" s="91">
        <f>SUM(L207+L218+L220+L225)</f>
        <v>509920.1</v>
      </c>
      <c r="M206" s="102">
        <f>(L206*J206)/K206</f>
        <v>0.9360165700462072</v>
      </c>
      <c r="O206" s="159"/>
    </row>
    <row r="207" spans="1:16" ht="38.25" customHeight="1" thickBot="1">
      <c r="A207" s="49" t="s">
        <v>40</v>
      </c>
      <c r="B207" s="265" t="s">
        <v>280</v>
      </c>
      <c r="C207" s="264"/>
      <c r="D207" s="264"/>
      <c r="E207" s="264"/>
      <c r="F207" s="264"/>
      <c r="G207" s="78">
        <f>SUM(G208:G217)</f>
        <v>9.8339999999999996</v>
      </c>
      <c r="H207" s="114">
        <v>10</v>
      </c>
      <c r="I207" s="65">
        <f>PRODUCT(1/H207)</f>
        <v>0.1</v>
      </c>
      <c r="J207" s="106">
        <f>SUM(G207*I207)</f>
        <v>0.98340000000000005</v>
      </c>
      <c r="K207" s="90">
        <v>36768.400000000001</v>
      </c>
      <c r="L207" s="90">
        <v>36120.699999999997</v>
      </c>
      <c r="M207" s="105">
        <f>PRODUCT(L207*J207)/K207</f>
        <v>0.9660767501441454</v>
      </c>
    </row>
    <row r="208" spans="1:16" s="18" customFormat="1" ht="43.5" customHeight="1">
      <c r="A208" s="17" t="s">
        <v>3</v>
      </c>
      <c r="B208" s="46" t="s">
        <v>68</v>
      </c>
      <c r="C208" s="220" t="s">
        <v>45</v>
      </c>
      <c r="D208" s="168">
        <v>100</v>
      </c>
      <c r="E208" s="168">
        <v>100</v>
      </c>
      <c r="F208" s="168">
        <v>89</v>
      </c>
      <c r="G208" s="204">
        <f t="shared" ref="G208:G213" si="14">PRODUCT(F208/E208)</f>
        <v>0.89</v>
      </c>
      <c r="H208" s="118"/>
      <c r="I208" s="119"/>
      <c r="J208" s="120"/>
      <c r="K208" s="170"/>
      <c r="L208" s="170"/>
      <c r="M208" s="171"/>
      <c r="O208" s="159"/>
      <c r="P208" s="159"/>
    </row>
    <row r="209" spans="1:16" s="18" customFormat="1" ht="236.25" customHeight="1">
      <c r="A209" s="17" t="s">
        <v>4</v>
      </c>
      <c r="B209" s="46" t="s">
        <v>274</v>
      </c>
      <c r="C209" s="196" t="s">
        <v>45</v>
      </c>
      <c r="D209" s="168">
        <v>100</v>
      </c>
      <c r="E209" s="168">
        <v>100</v>
      </c>
      <c r="F209" s="168">
        <v>99</v>
      </c>
      <c r="G209" s="204">
        <f t="shared" si="14"/>
        <v>0.99</v>
      </c>
      <c r="H209" s="113"/>
      <c r="I209" s="53"/>
      <c r="J209" s="20"/>
      <c r="K209" s="172"/>
      <c r="L209" s="172"/>
      <c r="M209" s="173"/>
      <c r="O209" s="159"/>
      <c r="P209" s="159"/>
    </row>
    <row r="210" spans="1:16" s="18" customFormat="1" ht="48.75" customHeight="1">
      <c r="A210" s="17" t="s">
        <v>2</v>
      </c>
      <c r="B210" s="46" t="s">
        <v>275</v>
      </c>
      <c r="C210" s="196" t="s">
        <v>45</v>
      </c>
      <c r="D210" s="168">
        <v>100</v>
      </c>
      <c r="E210" s="168">
        <v>100</v>
      </c>
      <c r="F210" s="168">
        <v>106.4</v>
      </c>
      <c r="G210" s="204">
        <f t="shared" si="14"/>
        <v>1.0640000000000001</v>
      </c>
      <c r="H210" s="113"/>
      <c r="I210" s="53"/>
      <c r="J210" s="20"/>
      <c r="K210" s="172"/>
      <c r="L210" s="172"/>
      <c r="M210" s="173"/>
      <c r="N210" s="165"/>
      <c r="O210" s="159"/>
      <c r="P210" s="159"/>
    </row>
    <row r="211" spans="1:16" s="18" customFormat="1" ht="182.25" customHeight="1">
      <c r="A211" s="17" t="s">
        <v>5</v>
      </c>
      <c r="B211" s="46" t="s">
        <v>276</v>
      </c>
      <c r="C211" s="196" t="s">
        <v>45</v>
      </c>
      <c r="D211" s="168">
        <v>0</v>
      </c>
      <c r="E211" s="168">
        <v>100</v>
      </c>
      <c r="F211" s="168">
        <v>18</v>
      </c>
      <c r="G211" s="204">
        <f t="shared" si="14"/>
        <v>0.18</v>
      </c>
      <c r="H211" s="113"/>
      <c r="I211" s="53"/>
      <c r="J211" s="20"/>
      <c r="K211" s="172"/>
      <c r="L211" s="172"/>
      <c r="M211" s="173"/>
      <c r="O211" s="159"/>
      <c r="P211" s="159"/>
    </row>
    <row r="212" spans="1:16" s="18" customFormat="1" ht="28.5" customHeight="1">
      <c r="A212" s="17" t="s">
        <v>6</v>
      </c>
      <c r="B212" s="46" t="s">
        <v>61</v>
      </c>
      <c r="C212" s="196" t="s">
        <v>45</v>
      </c>
      <c r="D212" s="168">
        <v>100</v>
      </c>
      <c r="E212" s="168">
        <v>100</v>
      </c>
      <c r="F212" s="168">
        <v>88</v>
      </c>
      <c r="G212" s="204">
        <f t="shared" si="14"/>
        <v>0.88</v>
      </c>
      <c r="H212" s="113"/>
      <c r="I212" s="53"/>
      <c r="J212" s="20"/>
      <c r="K212" s="172"/>
      <c r="L212" s="172"/>
      <c r="M212" s="173"/>
      <c r="O212" s="159"/>
      <c r="P212" s="159"/>
    </row>
    <row r="213" spans="1:16" s="18" customFormat="1" ht="42.75" customHeight="1">
      <c r="A213" s="17" t="s">
        <v>7</v>
      </c>
      <c r="B213" s="46" t="s">
        <v>60</v>
      </c>
      <c r="C213" s="195" t="s">
        <v>45</v>
      </c>
      <c r="D213" s="168">
        <v>100</v>
      </c>
      <c r="E213" s="168">
        <v>100</v>
      </c>
      <c r="F213" s="168">
        <v>88</v>
      </c>
      <c r="G213" s="204">
        <f t="shared" si="14"/>
        <v>0.88</v>
      </c>
      <c r="H213" s="113"/>
      <c r="I213" s="53"/>
      <c r="J213" s="20"/>
      <c r="K213" s="172"/>
      <c r="L213" s="172"/>
      <c r="M213" s="173"/>
      <c r="O213" s="159"/>
      <c r="P213" s="159"/>
    </row>
    <row r="214" spans="1:16" s="18" customFormat="1" ht="45.75" customHeight="1">
      <c r="A214" s="17" t="s">
        <v>8</v>
      </c>
      <c r="B214" s="46" t="s">
        <v>277</v>
      </c>
      <c r="C214" s="168" t="s">
        <v>219</v>
      </c>
      <c r="D214" s="168">
        <v>0</v>
      </c>
      <c r="E214" s="168">
        <v>0</v>
      </c>
      <c r="F214" s="168">
        <v>2.4329999999999998</v>
      </c>
      <c r="G214" s="204">
        <f>PRODUCT(E214/F214)</f>
        <v>0</v>
      </c>
      <c r="H214" s="113"/>
      <c r="I214" s="53"/>
      <c r="J214" s="20"/>
      <c r="K214" s="172"/>
      <c r="L214" s="172"/>
      <c r="M214" s="173"/>
      <c r="O214" s="159"/>
      <c r="P214" s="159"/>
    </row>
    <row r="215" spans="1:16" s="18" customFormat="1" ht="60.75" customHeight="1">
      <c r="A215" s="17" t="s">
        <v>160</v>
      </c>
      <c r="B215" s="46" t="s">
        <v>109</v>
      </c>
      <c r="C215" s="168" t="s">
        <v>45</v>
      </c>
      <c r="D215" s="168">
        <v>40</v>
      </c>
      <c r="E215" s="168">
        <v>50</v>
      </c>
      <c r="F215" s="168">
        <v>187</v>
      </c>
      <c r="G215" s="204">
        <f>PRODUCT(F215/E215)</f>
        <v>3.74</v>
      </c>
      <c r="H215" s="113"/>
      <c r="I215" s="53"/>
      <c r="J215" s="20"/>
      <c r="K215" s="172"/>
      <c r="L215" s="172"/>
      <c r="M215" s="173"/>
      <c r="O215" s="159"/>
      <c r="P215" s="159"/>
    </row>
    <row r="216" spans="1:16" s="18" customFormat="1" ht="30.75" customHeight="1">
      <c r="A216" s="13" t="s">
        <v>161</v>
      </c>
      <c r="B216" s="5" t="s">
        <v>69</v>
      </c>
      <c r="C216" s="167" t="s">
        <v>45</v>
      </c>
      <c r="D216" s="168">
        <v>100</v>
      </c>
      <c r="E216" s="21">
        <v>100</v>
      </c>
      <c r="F216" s="21">
        <v>101</v>
      </c>
      <c r="G216" s="204">
        <f>PRODUCT(F216/E216)</f>
        <v>1.01</v>
      </c>
      <c r="H216" s="113"/>
      <c r="I216" s="53"/>
      <c r="J216" s="20"/>
      <c r="K216" s="172"/>
      <c r="L216" s="172"/>
      <c r="M216" s="173"/>
      <c r="O216" s="159"/>
      <c r="P216" s="159"/>
    </row>
    <row r="217" spans="1:16" s="18" customFormat="1" ht="81.75" customHeight="1" thickBot="1">
      <c r="A217" s="13" t="s">
        <v>15</v>
      </c>
      <c r="B217" s="5" t="s">
        <v>474</v>
      </c>
      <c r="C217" s="174" t="s">
        <v>45</v>
      </c>
      <c r="D217" s="3" t="s">
        <v>47</v>
      </c>
      <c r="E217" s="22">
        <v>20</v>
      </c>
      <c r="F217" s="22">
        <v>4</v>
      </c>
      <c r="G217" s="204">
        <f>PRODUCT(F217/E217)</f>
        <v>0.2</v>
      </c>
      <c r="H217" s="113"/>
      <c r="I217" s="53"/>
      <c r="J217" s="20"/>
      <c r="K217" s="172"/>
      <c r="L217" s="172"/>
      <c r="M217" s="173"/>
      <c r="O217" s="159"/>
      <c r="P217" s="159"/>
    </row>
    <row r="218" spans="1:16" ht="24.75" customHeight="1" thickBot="1">
      <c r="A218" s="49" t="s">
        <v>41</v>
      </c>
      <c r="B218" s="265" t="s">
        <v>281</v>
      </c>
      <c r="C218" s="264"/>
      <c r="D218" s="264"/>
      <c r="E218" s="264"/>
      <c r="F218" s="264"/>
      <c r="G218" s="78">
        <f>SUM(G219)</f>
        <v>1</v>
      </c>
      <c r="H218" s="114">
        <v>1</v>
      </c>
      <c r="I218" s="65">
        <f>PRODUCT(1/H218)</f>
        <v>1</v>
      </c>
      <c r="J218" s="106">
        <f>SUM(G218*I218)</f>
        <v>1</v>
      </c>
      <c r="K218" s="90">
        <v>105.3</v>
      </c>
      <c r="L218" s="90">
        <v>94.5</v>
      </c>
      <c r="M218" s="105">
        <f>PRODUCT(L218*J218)/K218</f>
        <v>0.89743589743589747</v>
      </c>
    </row>
    <row r="219" spans="1:16" s="18" customFormat="1" ht="50.25" customHeight="1" thickBot="1">
      <c r="A219" s="77" t="s">
        <v>3</v>
      </c>
      <c r="B219" s="140" t="s">
        <v>278</v>
      </c>
      <c r="C219" s="94" t="s">
        <v>118</v>
      </c>
      <c r="D219" s="94">
        <v>0</v>
      </c>
      <c r="E219" s="43">
        <v>14</v>
      </c>
      <c r="F219" s="141">
        <v>14</v>
      </c>
      <c r="G219" s="176">
        <f>PRODUCT(F219/E219)</f>
        <v>1</v>
      </c>
      <c r="H219" s="121"/>
      <c r="I219" s="122"/>
      <c r="J219" s="123"/>
      <c r="K219" s="175"/>
      <c r="L219" s="175"/>
      <c r="M219" s="73"/>
      <c r="O219" s="159"/>
      <c r="P219" s="159"/>
    </row>
    <row r="220" spans="1:16" ht="33" customHeight="1" thickBot="1">
      <c r="A220" s="15" t="s">
        <v>43</v>
      </c>
      <c r="B220" s="263" t="s">
        <v>279</v>
      </c>
      <c r="C220" s="264"/>
      <c r="D220" s="264"/>
      <c r="E220" s="264"/>
      <c r="F220" s="264"/>
      <c r="G220" s="78">
        <f>SUM(G221:G224)</f>
        <v>3.4494362250943191</v>
      </c>
      <c r="H220" s="114">
        <v>4</v>
      </c>
      <c r="I220" s="65">
        <f>PRODUCT(1/H220)</f>
        <v>0.25</v>
      </c>
      <c r="J220" s="106">
        <f>SUM(G220*I220)</f>
        <v>0.86235905627357978</v>
      </c>
      <c r="K220" s="90">
        <v>11630</v>
      </c>
      <c r="L220" s="90">
        <v>8394.4</v>
      </c>
      <c r="M220" s="105">
        <f>PRODUCT(L220*J220)/K220</f>
        <v>0.6224408307809921</v>
      </c>
    </row>
    <row r="221" spans="1:16" s="18" customFormat="1" ht="182.25" customHeight="1">
      <c r="A221" s="17" t="s">
        <v>3</v>
      </c>
      <c r="B221" s="194" t="s">
        <v>282</v>
      </c>
      <c r="C221" s="168" t="s">
        <v>475</v>
      </c>
      <c r="D221" s="168">
        <v>0</v>
      </c>
      <c r="E221" s="21">
        <v>4381.4399999999996</v>
      </c>
      <c r="F221" s="171">
        <v>1893.96</v>
      </c>
      <c r="G221" s="169">
        <f>PRODUCT(F221/E221)</f>
        <v>0.43226884312007013</v>
      </c>
      <c r="H221" s="118"/>
      <c r="I221" s="119"/>
      <c r="J221" s="120"/>
      <c r="K221" s="170"/>
      <c r="L221" s="170"/>
      <c r="M221" s="171"/>
      <c r="O221" s="159"/>
      <c r="P221" s="159"/>
    </row>
    <row r="222" spans="1:16" s="18" customFormat="1" ht="105.75" customHeight="1">
      <c r="A222" s="13" t="s">
        <v>4</v>
      </c>
      <c r="B222" s="5" t="s">
        <v>67</v>
      </c>
      <c r="C222" s="174" t="s">
        <v>45</v>
      </c>
      <c r="D222" s="174" t="s">
        <v>71</v>
      </c>
      <c r="E222" s="221" t="s">
        <v>71</v>
      </c>
      <c r="F222" s="173">
        <v>16.8</v>
      </c>
      <c r="G222" s="204">
        <v>1</v>
      </c>
      <c r="H222" s="113"/>
      <c r="I222" s="53"/>
      <c r="J222" s="20"/>
      <c r="K222" s="172"/>
      <c r="L222" s="172"/>
      <c r="M222" s="173"/>
      <c r="O222" s="159"/>
      <c r="P222" s="159"/>
    </row>
    <row r="223" spans="1:16" s="18" customFormat="1" ht="66.75" customHeight="1">
      <c r="A223" s="13" t="s">
        <v>2</v>
      </c>
      <c r="B223" s="5" t="s">
        <v>42</v>
      </c>
      <c r="C223" s="174" t="s">
        <v>50</v>
      </c>
      <c r="D223" s="174" t="s">
        <v>55</v>
      </c>
      <c r="E223" s="22" t="s">
        <v>55</v>
      </c>
      <c r="F223" s="173" t="s">
        <v>55</v>
      </c>
      <c r="G223" s="204">
        <v>1</v>
      </c>
      <c r="H223" s="113"/>
      <c r="I223" s="53"/>
      <c r="J223" s="20"/>
      <c r="K223" s="172"/>
      <c r="L223" s="172"/>
      <c r="M223" s="173"/>
      <c r="O223" s="159"/>
      <c r="P223" s="159"/>
    </row>
    <row r="224" spans="1:16" s="18" customFormat="1" ht="227.25" customHeight="1" thickBot="1">
      <c r="A224" s="14" t="s">
        <v>5</v>
      </c>
      <c r="B224" s="125" t="s">
        <v>476</v>
      </c>
      <c r="C224" s="182" t="s">
        <v>74</v>
      </c>
      <c r="D224" s="182">
        <v>54.6</v>
      </c>
      <c r="E224" s="45">
        <v>46.6</v>
      </c>
      <c r="F224" s="201">
        <v>47.4</v>
      </c>
      <c r="G224" s="176">
        <f>PRODUCT(F224/E224)</f>
        <v>1.0171673819742488</v>
      </c>
      <c r="H224" s="198"/>
      <c r="I224" s="122"/>
      <c r="J224" s="218"/>
      <c r="K224" s="200"/>
      <c r="L224" s="200"/>
      <c r="M224" s="201"/>
      <c r="O224" s="159"/>
      <c r="P224" s="159"/>
    </row>
    <row r="225" spans="1:16" ht="164.25" customHeight="1" thickBot="1">
      <c r="A225" s="49" t="s">
        <v>44</v>
      </c>
      <c r="B225" s="265" t="s">
        <v>133</v>
      </c>
      <c r="C225" s="264"/>
      <c r="D225" s="264"/>
      <c r="E225" s="264"/>
      <c r="F225" s="264"/>
      <c r="G225" s="78">
        <v>0</v>
      </c>
      <c r="H225" s="114">
        <v>0</v>
      </c>
      <c r="I225" s="65">
        <v>0</v>
      </c>
      <c r="J225" s="106">
        <f>SUM(G225*I225)</f>
        <v>0</v>
      </c>
      <c r="K225" s="90">
        <v>470248.6</v>
      </c>
      <c r="L225" s="90">
        <v>465310.5</v>
      </c>
      <c r="M225" s="146" t="s">
        <v>111</v>
      </c>
      <c r="N225" s="31"/>
    </row>
    <row r="226" spans="1:16" ht="30" customHeight="1" thickBot="1">
      <c r="A226" s="81" t="s">
        <v>181</v>
      </c>
      <c r="B226" s="268" t="s">
        <v>325</v>
      </c>
      <c r="C226" s="267"/>
      <c r="D226" s="267"/>
      <c r="E226" s="267"/>
      <c r="F226" s="267"/>
      <c r="G226" s="80">
        <f>SUM(G227+G232+G234+G236+G237+G242)</f>
        <v>9.4968951715303351</v>
      </c>
      <c r="H226" s="115">
        <f>SUM(H227+H232+H234+H236+H237+H242)</f>
        <v>11</v>
      </c>
      <c r="I226" s="42">
        <f>PRODUCT(1/H226)</f>
        <v>9.0909090909090912E-2</v>
      </c>
      <c r="J226" s="38">
        <f>SUM(G226*I226)</f>
        <v>0.86335410650275779</v>
      </c>
      <c r="K226" s="91">
        <f>SUM(K227+K232+K234+K236+K237+K242)</f>
        <v>45796.5</v>
      </c>
      <c r="L226" s="91">
        <f>SUM(L227+L232+L234+L236+L237+L242)</f>
        <v>25249.899999999998</v>
      </c>
      <c r="M226" s="102">
        <f>(L226*J226)/K226</f>
        <v>0.47601028143600455</v>
      </c>
      <c r="N226" s="31"/>
    </row>
    <row r="227" spans="1:16" ht="26.25" customHeight="1" thickBot="1">
      <c r="A227" s="49" t="s">
        <v>283</v>
      </c>
      <c r="B227" s="265" t="s">
        <v>284</v>
      </c>
      <c r="C227" s="264"/>
      <c r="D227" s="264"/>
      <c r="E227" s="264"/>
      <c r="F227" s="264"/>
      <c r="G227" s="82">
        <f>SUM(G228:G231)</f>
        <v>2.9605909090909091</v>
      </c>
      <c r="H227" s="114">
        <v>4</v>
      </c>
      <c r="I227" s="65">
        <f>PRODUCT(1/H227)</f>
        <v>0.25</v>
      </c>
      <c r="J227" s="106">
        <f>SUM(G227*I227)</f>
        <v>0.74014772727272726</v>
      </c>
      <c r="K227" s="90">
        <v>13364.6</v>
      </c>
      <c r="L227" s="90">
        <v>13268.2</v>
      </c>
      <c r="M227" s="105">
        <f>PRODUCT(L227*J227)/K227</f>
        <v>0.73480897857025274</v>
      </c>
    </row>
    <row r="228" spans="1:16" s="18" customFormat="1" ht="27.75" customHeight="1">
      <c r="A228" s="17" t="s">
        <v>3</v>
      </c>
      <c r="B228" s="51" t="s">
        <v>292</v>
      </c>
      <c r="C228" s="214" t="s">
        <v>45</v>
      </c>
      <c r="D228" s="214">
        <v>100</v>
      </c>
      <c r="E228" s="21">
        <v>110</v>
      </c>
      <c r="F228" s="21">
        <v>105.94</v>
      </c>
      <c r="G228" s="169">
        <f>PRODUCT(F228/E228)</f>
        <v>0.96309090909090911</v>
      </c>
      <c r="H228" s="118"/>
      <c r="I228" s="39"/>
      <c r="J228" s="120"/>
      <c r="K228" s="170"/>
      <c r="L228" s="170"/>
      <c r="M228" s="171"/>
      <c r="O228" s="159"/>
      <c r="P228" s="159"/>
    </row>
    <row r="229" spans="1:16" s="18" customFormat="1" ht="29.25" customHeight="1">
      <c r="A229" s="13" t="s">
        <v>4</v>
      </c>
      <c r="B229" s="47" t="s">
        <v>477</v>
      </c>
      <c r="C229" s="212" t="s">
        <v>74</v>
      </c>
      <c r="D229" s="212">
        <v>7.98</v>
      </c>
      <c r="E229" s="22">
        <v>8</v>
      </c>
      <c r="F229" s="22">
        <v>7.98</v>
      </c>
      <c r="G229" s="204">
        <f>PRODUCT(F229/E229)</f>
        <v>0.99750000000000005</v>
      </c>
      <c r="H229" s="113"/>
      <c r="I229" s="40"/>
      <c r="J229" s="20"/>
      <c r="K229" s="172"/>
      <c r="L229" s="172"/>
      <c r="M229" s="173"/>
      <c r="O229" s="159"/>
      <c r="P229" s="159"/>
    </row>
    <row r="230" spans="1:16" s="18" customFormat="1" ht="30" customHeight="1">
      <c r="A230" s="13" t="s">
        <v>2</v>
      </c>
      <c r="B230" s="47" t="s">
        <v>70</v>
      </c>
      <c r="C230" s="212" t="s">
        <v>45</v>
      </c>
      <c r="D230" s="212">
        <v>0</v>
      </c>
      <c r="E230" s="22">
        <v>0</v>
      </c>
      <c r="F230" s="22">
        <v>0</v>
      </c>
      <c r="G230" s="204">
        <v>1</v>
      </c>
      <c r="H230" s="113"/>
      <c r="I230" s="40"/>
      <c r="J230" s="20"/>
      <c r="K230" s="172"/>
      <c r="L230" s="172"/>
      <c r="M230" s="173"/>
      <c r="O230" s="159"/>
      <c r="P230" s="159"/>
    </row>
    <row r="231" spans="1:16" s="18" customFormat="1" ht="43.5" customHeight="1" thickBot="1">
      <c r="A231" s="14" t="s">
        <v>5</v>
      </c>
      <c r="B231" s="125" t="s">
        <v>359</v>
      </c>
      <c r="C231" s="182" t="s">
        <v>45</v>
      </c>
      <c r="D231" s="182">
        <v>0.15</v>
      </c>
      <c r="E231" s="45">
        <v>0</v>
      </c>
      <c r="F231" s="45">
        <v>0.15</v>
      </c>
      <c r="G231" s="206">
        <f>PRODUCT(E231/F231)</f>
        <v>0</v>
      </c>
      <c r="H231" s="198"/>
      <c r="I231" s="199"/>
      <c r="J231" s="76"/>
      <c r="K231" s="200"/>
      <c r="L231" s="200"/>
      <c r="M231" s="201"/>
      <c r="O231" s="159"/>
      <c r="P231" s="159"/>
    </row>
    <row r="232" spans="1:16" ht="27" customHeight="1" thickBot="1">
      <c r="A232" s="49" t="s">
        <v>286</v>
      </c>
      <c r="B232" s="265" t="s">
        <v>285</v>
      </c>
      <c r="C232" s="264"/>
      <c r="D232" s="264"/>
      <c r="E232" s="264"/>
      <c r="F232" s="264"/>
      <c r="G232" s="78">
        <f>SUM(G233:G233)</f>
        <v>0.66666666666666663</v>
      </c>
      <c r="H232" s="114">
        <v>1</v>
      </c>
      <c r="I232" s="65">
        <f>PRODUCT(1/H232)</f>
        <v>1</v>
      </c>
      <c r="J232" s="106">
        <f>SUM(G232*I232)</f>
        <v>0.66666666666666663</v>
      </c>
      <c r="K232" s="90">
        <v>23689</v>
      </c>
      <c r="L232" s="90">
        <v>3963.8</v>
      </c>
      <c r="M232" s="105">
        <f>PRODUCT(L232*J232)/K232</f>
        <v>0.11155107152405476</v>
      </c>
    </row>
    <row r="233" spans="1:16" s="18" customFormat="1" ht="279.75" customHeight="1" thickBot="1">
      <c r="A233" s="17" t="s">
        <v>3</v>
      </c>
      <c r="B233" s="46" t="s">
        <v>293</v>
      </c>
      <c r="C233" s="167" t="s">
        <v>219</v>
      </c>
      <c r="D233" s="168">
        <v>0</v>
      </c>
      <c r="E233" s="21">
        <v>3</v>
      </c>
      <c r="F233" s="21">
        <v>2</v>
      </c>
      <c r="G233" s="169">
        <f>PRODUCT(F233/E233)</f>
        <v>0.66666666666666663</v>
      </c>
      <c r="H233" s="118"/>
      <c r="I233" s="119"/>
      <c r="J233" s="120"/>
      <c r="K233" s="170"/>
      <c r="L233" s="170"/>
      <c r="M233" s="171"/>
      <c r="O233" s="159"/>
      <c r="P233" s="159"/>
    </row>
    <row r="234" spans="1:16" ht="25.5" customHeight="1" thickBot="1">
      <c r="A234" s="15" t="s">
        <v>289</v>
      </c>
      <c r="B234" s="263" t="s">
        <v>287</v>
      </c>
      <c r="C234" s="264"/>
      <c r="D234" s="264"/>
      <c r="E234" s="264"/>
      <c r="F234" s="264"/>
      <c r="G234" s="78">
        <f>SUM(G235:G235)</f>
        <v>1.81025641025641</v>
      </c>
      <c r="H234" s="114">
        <v>1</v>
      </c>
      <c r="I234" s="65">
        <f>PRODUCT(1/H234)</f>
        <v>1</v>
      </c>
      <c r="J234" s="106">
        <f>SUM(G234*I234)</f>
        <v>1.81025641025641</v>
      </c>
      <c r="K234" s="90">
        <v>7647.9</v>
      </c>
      <c r="L234" s="90">
        <v>7497.8</v>
      </c>
      <c r="M234" s="105">
        <f>PRODUCT(L234*J234)/K234</f>
        <v>1.7747277700833577</v>
      </c>
    </row>
    <row r="235" spans="1:16" s="18" customFormat="1" ht="72" customHeight="1" thickBot="1">
      <c r="A235" s="17" t="s">
        <v>3</v>
      </c>
      <c r="B235" s="46" t="s">
        <v>478</v>
      </c>
      <c r="C235" s="167" t="s">
        <v>45</v>
      </c>
      <c r="D235" s="168">
        <v>30</v>
      </c>
      <c r="E235" s="21">
        <v>39</v>
      </c>
      <c r="F235" s="21">
        <v>70.599999999999994</v>
      </c>
      <c r="G235" s="169">
        <f>PRODUCT(F235/E235)</f>
        <v>1.81025641025641</v>
      </c>
      <c r="H235" s="118"/>
      <c r="I235" s="119"/>
      <c r="J235" s="120"/>
      <c r="K235" s="170"/>
      <c r="L235" s="170"/>
      <c r="M235" s="171"/>
      <c r="O235" s="159"/>
      <c r="P235" s="159"/>
    </row>
    <row r="236" spans="1:16" ht="165" customHeight="1" thickBot="1">
      <c r="A236" s="15" t="s">
        <v>290</v>
      </c>
      <c r="B236" s="263" t="s">
        <v>133</v>
      </c>
      <c r="C236" s="264"/>
      <c r="D236" s="264"/>
      <c r="E236" s="264"/>
      <c r="F236" s="264"/>
      <c r="G236" s="78">
        <v>0</v>
      </c>
      <c r="H236" s="114">
        <v>0</v>
      </c>
      <c r="I236" s="65">
        <v>0</v>
      </c>
      <c r="J236" s="106">
        <f>SUM(G236*I236)</f>
        <v>0</v>
      </c>
      <c r="K236" s="90">
        <v>1095</v>
      </c>
      <c r="L236" s="90">
        <v>520.1</v>
      </c>
      <c r="M236" s="147" t="s">
        <v>111</v>
      </c>
    </row>
    <row r="237" spans="1:16" ht="126.75" customHeight="1" thickBot="1">
      <c r="A237" s="15" t="s">
        <v>291</v>
      </c>
      <c r="B237" s="263" t="s">
        <v>288</v>
      </c>
      <c r="C237" s="264"/>
      <c r="D237" s="264"/>
      <c r="E237" s="264"/>
      <c r="F237" s="264"/>
      <c r="G237" s="78">
        <f>SUM(G238:G241)</f>
        <v>2.7192640692640695</v>
      </c>
      <c r="H237" s="114">
        <v>4</v>
      </c>
      <c r="I237" s="65">
        <f>PRODUCT(1/H237)</f>
        <v>0.25</v>
      </c>
      <c r="J237" s="106">
        <f>SUM(G237*I237)</f>
        <v>0.67981601731601737</v>
      </c>
      <c r="K237" s="90">
        <v>0</v>
      </c>
      <c r="L237" s="90">
        <v>0</v>
      </c>
      <c r="M237" s="145" t="s">
        <v>367</v>
      </c>
    </row>
    <row r="238" spans="1:16" s="18" customFormat="1" ht="45" customHeight="1">
      <c r="A238" s="17" t="s">
        <v>3</v>
      </c>
      <c r="B238" s="46" t="s">
        <v>294</v>
      </c>
      <c r="C238" s="168" t="s">
        <v>298</v>
      </c>
      <c r="D238" s="168">
        <v>1.5</v>
      </c>
      <c r="E238" s="21">
        <v>2</v>
      </c>
      <c r="F238" s="21">
        <v>1.3</v>
      </c>
      <c r="G238" s="204">
        <f>PRODUCT(F238/E238)</f>
        <v>0.65</v>
      </c>
      <c r="H238" s="118"/>
      <c r="I238" s="119"/>
      <c r="J238" s="120"/>
      <c r="K238" s="170"/>
      <c r="L238" s="170"/>
      <c r="M238" s="171"/>
      <c r="O238" s="159"/>
      <c r="P238" s="159"/>
    </row>
    <row r="239" spans="1:16" s="18" customFormat="1" ht="60.75" customHeight="1">
      <c r="A239" s="13" t="s">
        <v>4</v>
      </c>
      <c r="B239" s="48" t="s">
        <v>295</v>
      </c>
      <c r="C239" s="174" t="s">
        <v>299</v>
      </c>
      <c r="D239" s="174">
        <v>9.5</v>
      </c>
      <c r="E239" s="22">
        <v>10.5</v>
      </c>
      <c r="F239" s="22">
        <v>5.5</v>
      </c>
      <c r="G239" s="204">
        <f>PRODUCT(F239/E239)</f>
        <v>0.52380952380952384</v>
      </c>
      <c r="H239" s="113"/>
      <c r="I239" s="53"/>
      <c r="J239" s="20"/>
      <c r="K239" s="172"/>
      <c r="L239" s="172"/>
      <c r="M239" s="173"/>
      <c r="O239" s="159"/>
      <c r="P239" s="159"/>
    </row>
    <row r="240" spans="1:16" s="18" customFormat="1" ht="80.25" customHeight="1">
      <c r="A240" s="13" t="s">
        <v>2</v>
      </c>
      <c r="B240" s="48" t="s">
        <v>296</v>
      </c>
      <c r="C240" s="174" t="s">
        <v>300</v>
      </c>
      <c r="D240" s="174">
        <v>1</v>
      </c>
      <c r="E240" s="22">
        <v>1.2</v>
      </c>
      <c r="F240" s="22">
        <v>1.2</v>
      </c>
      <c r="G240" s="204">
        <f>PRODUCT(F240/E240)</f>
        <v>1</v>
      </c>
      <c r="H240" s="113"/>
      <c r="I240" s="53"/>
      <c r="J240" s="20"/>
      <c r="K240" s="172"/>
      <c r="L240" s="172"/>
      <c r="M240" s="173"/>
      <c r="O240" s="159"/>
      <c r="P240" s="159"/>
    </row>
    <row r="241" spans="1:16" s="18" customFormat="1" ht="83.25" customHeight="1" thickBot="1">
      <c r="A241" s="14" t="s">
        <v>5</v>
      </c>
      <c r="B241" s="47" t="s">
        <v>297</v>
      </c>
      <c r="C241" s="94" t="s">
        <v>298</v>
      </c>
      <c r="D241" s="182">
        <v>1.5</v>
      </c>
      <c r="E241" s="45">
        <v>2.2000000000000002</v>
      </c>
      <c r="F241" s="45">
        <v>1.2</v>
      </c>
      <c r="G241" s="206">
        <f>PRODUCT(F241/E241)</f>
        <v>0.54545454545454541</v>
      </c>
      <c r="H241" s="198"/>
      <c r="I241" s="199"/>
      <c r="J241" s="76"/>
      <c r="K241" s="200"/>
      <c r="L241" s="200"/>
      <c r="M241" s="201"/>
      <c r="O241" s="159"/>
      <c r="P241" s="159"/>
    </row>
    <row r="242" spans="1:16" s="18" customFormat="1" ht="122.25" customHeight="1" thickBot="1">
      <c r="A242" s="15" t="s">
        <v>518</v>
      </c>
      <c r="B242" s="263" t="s">
        <v>517</v>
      </c>
      <c r="C242" s="264"/>
      <c r="D242" s="264"/>
      <c r="E242" s="264"/>
      <c r="F242" s="264"/>
      <c r="G242" s="78">
        <f>SUM(G243)</f>
        <v>1.34011711625228</v>
      </c>
      <c r="H242" s="114">
        <v>1</v>
      </c>
      <c r="I242" s="65">
        <f>PRODUCT(1/H242)</f>
        <v>1</v>
      </c>
      <c r="J242" s="106">
        <f>SUM(G242*I242)</f>
        <v>1.34011711625228</v>
      </c>
      <c r="K242" s="90">
        <v>0</v>
      </c>
      <c r="L242" s="90">
        <v>0</v>
      </c>
      <c r="M242" s="145" t="s">
        <v>367</v>
      </c>
      <c r="O242" s="159"/>
      <c r="P242" s="159"/>
    </row>
    <row r="243" spans="1:16" s="18" customFormat="1" ht="83.25" customHeight="1" thickBot="1">
      <c r="A243" s="77" t="s">
        <v>3</v>
      </c>
      <c r="B243" s="140" t="s">
        <v>519</v>
      </c>
      <c r="C243" s="94" t="s">
        <v>118</v>
      </c>
      <c r="D243" s="94">
        <v>10340</v>
      </c>
      <c r="E243" s="43">
        <v>10417</v>
      </c>
      <c r="F243" s="43">
        <v>13960</v>
      </c>
      <c r="G243" s="206">
        <f>PRODUCT(F243/E243)</f>
        <v>1.34011711625228</v>
      </c>
      <c r="H243" s="121"/>
      <c r="I243" s="122"/>
      <c r="J243" s="123"/>
      <c r="K243" s="175"/>
      <c r="L243" s="175"/>
      <c r="M243" s="141"/>
      <c r="O243" s="159"/>
      <c r="P243" s="159"/>
    </row>
    <row r="244" spans="1:16" ht="27" customHeight="1" thickBot="1">
      <c r="A244" s="79" t="s">
        <v>66</v>
      </c>
      <c r="B244" s="266" t="s">
        <v>326</v>
      </c>
      <c r="C244" s="267"/>
      <c r="D244" s="267"/>
      <c r="E244" s="267"/>
      <c r="F244" s="267"/>
      <c r="G244" s="80">
        <f>SUM(G245+G248+G252)</f>
        <v>5.3998871440918332</v>
      </c>
      <c r="H244" s="115">
        <f>SUM(H245+H248+H252)</f>
        <v>5</v>
      </c>
      <c r="I244" s="42">
        <f>PRODUCT(1/H244)</f>
        <v>0.2</v>
      </c>
      <c r="J244" s="38">
        <f>SUM(G244*I244)</f>
        <v>1.0799774288183668</v>
      </c>
      <c r="K244" s="91">
        <f>SUM(K245+K248+K252)</f>
        <v>562601.30000000005</v>
      </c>
      <c r="L244" s="91">
        <f>SUM(L245+L248+L252)</f>
        <v>379010.7</v>
      </c>
      <c r="M244" s="102">
        <f>(L244*J244)/K244</f>
        <v>0.72755431116253977</v>
      </c>
    </row>
    <row r="245" spans="1:16" ht="29.25" customHeight="1" thickBot="1">
      <c r="A245" s="15" t="s">
        <v>303</v>
      </c>
      <c r="B245" s="263" t="s">
        <v>301</v>
      </c>
      <c r="C245" s="264"/>
      <c r="D245" s="264"/>
      <c r="E245" s="264"/>
      <c r="F245" s="264"/>
      <c r="G245" s="78">
        <f>SUM(G246:G247)</f>
        <v>2.5843333333333334</v>
      </c>
      <c r="H245" s="114">
        <v>2</v>
      </c>
      <c r="I245" s="65">
        <f>PRODUCT(1/H245)</f>
        <v>0.5</v>
      </c>
      <c r="J245" s="106">
        <f>SUM(G245*I245)</f>
        <v>1.2921666666666667</v>
      </c>
      <c r="K245" s="90">
        <v>170163</v>
      </c>
      <c r="L245" s="90">
        <v>166922.70000000001</v>
      </c>
      <c r="M245" s="105">
        <f>PRODUCT(L245*J245)/K245</f>
        <v>1.2675608025834053</v>
      </c>
    </row>
    <row r="246" spans="1:16" s="18" customFormat="1" ht="44.25" customHeight="1">
      <c r="A246" s="17" t="s">
        <v>3</v>
      </c>
      <c r="B246" s="194" t="s">
        <v>479</v>
      </c>
      <c r="C246" s="167" t="s">
        <v>45</v>
      </c>
      <c r="D246" s="168">
        <v>90</v>
      </c>
      <c r="E246" s="21">
        <v>90</v>
      </c>
      <c r="F246" s="21">
        <v>97.59</v>
      </c>
      <c r="G246" s="169">
        <f>PRODUCT(F246/E246)</f>
        <v>1.0843333333333334</v>
      </c>
      <c r="H246" s="118"/>
      <c r="I246" s="119"/>
      <c r="J246" s="120"/>
      <c r="K246" s="170"/>
      <c r="L246" s="170"/>
      <c r="M246" s="171"/>
      <c r="O246" s="159"/>
      <c r="P246" s="159"/>
    </row>
    <row r="247" spans="1:16" s="18" customFormat="1" ht="43.5" customHeight="1" thickBot="1">
      <c r="A247" s="77" t="s">
        <v>4</v>
      </c>
      <c r="B247" s="51" t="s">
        <v>480</v>
      </c>
      <c r="C247" s="220" t="s">
        <v>74</v>
      </c>
      <c r="D247" s="94">
        <v>3</v>
      </c>
      <c r="E247" s="43">
        <v>3</v>
      </c>
      <c r="F247" s="43">
        <v>2</v>
      </c>
      <c r="G247" s="176">
        <f>PRODUCT(E247/F247)</f>
        <v>1.5</v>
      </c>
      <c r="H247" s="121"/>
      <c r="I247" s="122"/>
      <c r="J247" s="123"/>
      <c r="K247" s="175"/>
      <c r="L247" s="175"/>
      <c r="M247" s="141"/>
      <c r="O247" s="159"/>
      <c r="P247" s="159"/>
    </row>
    <row r="248" spans="1:16" ht="29.25" customHeight="1" thickBot="1">
      <c r="A248" s="15" t="s">
        <v>304</v>
      </c>
      <c r="B248" s="263" t="s">
        <v>302</v>
      </c>
      <c r="C248" s="264"/>
      <c r="D248" s="264"/>
      <c r="E248" s="264"/>
      <c r="F248" s="264"/>
      <c r="G248" s="78">
        <f>SUM(G249:G251)</f>
        <v>2.8155538107584999</v>
      </c>
      <c r="H248" s="114">
        <v>3</v>
      </c>
      <c r="I248" s="65">
        <f>PRODUCT(1/H248)</f>
        <v>0.33333333333333331</v>
      </c>
      <c r="J248" s="106">
        <f>SUM(G248*I248)</f>
        <v>0.93851793691949992</v>
      </c>
      <c r="K248" s="90">
        <v>298507.7</v>
      </c>
      <c r="L248" s="90">
        <v>119058</v>
      </c>
      <c r="M248" s="105">
        <f>PRODUCT(L248*J248)/K248</f>
        <v>0.37432223200192766</v>
      </c>
    </row>
    <row r="249" spans="1:16" s="18" customFormat="1" ht="118.5" customHeight="1">
      <c r="A249" s="17" t="s">
        <v>3</v>
      </c>
      <c r="B249" s="46" t="s">
        <v>481</v>
      </c>
      <c r="C249" s="168" t="s">
        <v>482</v>
      </c>
      <c r="D249" s="168">
        <v>10.53</v>
      </c>
      <c r="E249" s="21">
        <v>10.53</v>
      </c>
      <c r="F249" s="21">
        <v>29.55</v>
      </c>
      <c r="G249" s="169">
        <f>PRODUCT(E249/F249)</f>
        <v>0.35634517766497459</v>
      </c>
      <c r="H249" s="118"/>
      <c r="I249" s="119"/>
      <c r="J249" s="120"/>
      <c r="K249" s="170"/>
      <c r="L249" s="170"/>
      <c r="M249" s="171"/>
      <c r="O249" s="159"/>
      <c r="P249" s="159"/>
    </row>
    <row r="250" spans="1:16" s="18" customFormat="1" ht="62.25" customHeight="1">
      <c r="A250" s="14" t="s">
        <v>4</v>
      </c>
      <c r="B250" s="47" t="s">
        <v>483</v>
      </c>
      <c r="C250" s="182" t="s">
        <v>333</v>
      </c>
      <c r="D250" s="182" t="s">
        <v>484</v>
      </c>
      <c r="E250" s="45" t="s">
        <v>485</v>
      </c>
      <c r="F250" s="45" t="s">
        <v>486</v>
      </c>
      <c r="G250" s="206">
        <v>0.84499999999999997</v>
      </c>
      <c r="H250" s="113"/>
      <c r="I250" s="53"/>
      <c r="J250" s="20"/>
      <c r="K250" s="172"/>
      <c r="L250" s="172"/>
      <c r="M250" s="173"/>
      <c r="O250" s="159"/>
      <c r="P250" s="159"/>
    </row>
    <row r="251" spans="1:16" s="18" customFormat="1" ht="63.75" customHeight="1" thickBot="1">
      <c r="A251" s="14" t="s">
        <v>2</v>
      </c>
      <c r="B251" s="125" t="s">
        <v>487</v>
      </c>
      <c r="C251" s="182" t="s">
        <v>332</v>
      </c>
      <c r="D251" s="182">
        <v>17.95</v>
      </c>
      <c r="E251" s="45">
        <v>17.95</v>
      </c>
      <c r="F251" s="45">
        <v>11.12</v>
      </c>
      <c r="G251" s="206">
        <f>PRODUCT(E251/F251)</f>
        <v>1.6142086330935252</v>
      </c>
      <c r="H251" s="198"/>
      <c r="I251" s="199"/>
      <c r="J251" s="76"/>
      <c r="K251" s="200"/>
      <c r="L251" s="200"/>
      <c r="M251" s="201"/>
      <c r="O251" s="159"/>
      <c r="P251" s="159"/>
    </row>
    <row r="252" spans="1:16" ht="167.25" customHeight="1" thickBot="1">
      <c r="A252" s="248" t="s">
        <v>305</v>
      </c>
      <c r="B252" s="265" t="s">
        <v>133</v>
      </c>
      <c r="C252" s="264"/>
      <c r="D252" s="264"/>
      <c r="E252" s="264"/>
      <c r="F252" s="264"/>
      <c r="G252" s="82">
        <v>0</v>
      </c>
      <c r="H252" s="114">
        <v>0</v>
      </c>
      <c r="I252" s="65">
        <v>0</v>
      </c>
      <c r="J252" s="106">
        <f>SUM(G252*I252)</f>
        <v>0</v>
      </c>
      <c r="K252" s="90">
        <v>93930.6</v>
      </c>
      <c r="L252" s="90">
        <v>93030</v>
      </c>
      <c r="M252" s="146" t="s">
        <v>111</v>
      </c>
    </row>
    <row r="253" spans="1:16" ht="29.25" customHeight="1" thickBot="1">
      <c r="A253" s="79" t="s">
        <v>172</v>
      </c>
      <c r="B253" s="266" t="s">
        <v>327</v>
      </c>
      <c r="C253" s="267"/>
      <c r="D253" s="267"/>
      <c r="E253" s="267"/>
      <c r="F253" s="267"/>
      <c r="G253" s="80">
        <f>SUM(G254+G260)</f>
        <v>32.921709017098699</v>
      </c>
      <c r="H253" s="115">
        <f>SUM(H254+H260)</f>
        <v>21</v>
      </c>
      <c r="I253" s="42">
        <f>PRODUCT(1/H253)</f>
        <v>4.7619047619047616E-2</v>
      </c>
      <c r="J253" s="38">
        <f>SUM(G253*I253)</f>
        <v>1.5677004293856522</v>
      </c>
      <c r="K253" s="91">
        <f>SUM(K254+K260)</f>
        <v>55904</v>
      </c>
      <c r="L253" s="91">
        <f>SUM(L254+L260)</f>
        <v>55029.799999999996</v>
      </c>
      <c r="M253" s="102">
        <f>(L253*J253)/K253</f>
        <v>1.5431854802698657</v>
      </c>
    </row>
    <row r="254" spans="1:16" ht="43.5" customHeight="1" thickBot="1">
      <c r="A254" s="83" t="s">
        <v>307</v>
      </c>
      <c r="B254" s="265" t="s">
        <v>488</v>
      </c>
      <c r="C254" s="264"/>
      <c r="D254" s="264"/>
      <c r="E254" s="264"/>
      <c r="F254" s="264"/>
      <c r="G254" s="82">
        <f>SUM(G255:G259)</f>
        <v>7.3107597923548839</v>
      </c>
      <c r="H254" s="114">
        <v>5</v>
      </c>
      <c r="I254" s="65">
        <f>PRODUCT(1/H254)</f>
        <v>0.2</v>
      </c>
      <c r="J254" s="106">
        <f>SUM(G254*I254)</f>
        <v>1.4621519584709768</v>
      </c>
      <c r="K254" s="90">
        <v>44722.5</v>
      </c>
      <c r="L254" s="90">
        <v>45105.7</v>
      </c>
      <c r="M254" s="105">
        <f>PRODUCT(L254*J254)/K254</f>
        <v>1.4746802525172862</v>
      </c>
    </row>
    <row r="255" spans="1:16" s="18" customFormat="1" ht="43.5" customHeight="1">
      <c r="A255" s="177" t="s">
        <v>3</v>
      </c>
      <c r="B255" s="215" t="s">
        <v>56</v>
      </c>
      <c r="C255" s="209" t="s">
        <v>45</v>
      </c>
      <c r="D255" s="168">
        <v>100</v>
      </c>
      <c r="E255" s="21">
        <v>100</v>
      </c>
      <c r="F255" s="21">
        <v>100</v>
      </c>
      <c r="G255" s="169">
        <f>PRODUCT(F255/E255)</f>
        <v>1</v>
      </c>
      <c r="H255" s="118"/>
      <c r="I255" s="119"/>
      <c r="J255" s="120"/>
      <c r="K255" s="170"/>
      <c r="L255" s="170"/>
      <c r="M255" s="171"/>
      <c r="O255" s="159"/>
      <c r="P255" s="159"/>
    </row>
    <row r="256" spans="1:16" s="18" customFormat="1" ht="27" customHeight="1">
      <c r="A256" s="189" t="s">
        <v>4</v>
      </c>
      <c r="B256" s="191" t="s">
        <v>64</v>
      </c>
      <c r="C256" s="209" t="s">
        <v>45</v>
      </c>
      <c r="D256" s="174">
        <v>97.7</v>
      </c>
      <c r="E256" s="22">
        <v>97.8</v>
      </c>
      <c r="F256" s="22">
        <v>98.1</v>
      </c>
      <c r="G256" s="204">
        <f>PRODUCT(F256/E256)</f>
        <v>1.0030674846625767</v>
      </c>
      <c r="H256" s="113"/>
      <c r="I256" s="53"/>
      <c r="J256" s="20"/>
      <c r="K256" s="172"/>
      <c r="L256" s="172"/>
      <c r="M256" s="173"/>
      <c r="O256" s="159"/>
      <c r="P256" s="159"/>
    </row>
    <row r="257" spans="1:16" s="18" customFormat="1" ht="25.5" customHeight="1">
      <c r="A257" s="189" t="s">
        <v>2</v>
      </c>
      <c r="B257" s="191" t="s">
        <v>65</v>
      </c>
      <c r="C257" s="209" t="s">
        <v>373</v>
      </c>
      <c r="D257" s="174">
        <v>4.3</v>
      </c>
      <c r="E257" s="22">
        <v>4.3</v>
      </c>
      <c r="F257" s="22">
        <v>1.3</v>
      </c>
      <c r="G257" s="169">
        <f>PRODUCT(E257/F257)</f>
        <v>3.3076923076923075</v>
      </c>
      <c r="H257" s="113"/>
      <c r="I257" s="53"/>
      <c r="J257" s="20"/>
      <c r="K257" s="172"/>
      <c r="L257" s="172"/>
      <c r="M257" s="173"/>
      <c r="O257" s="159"/>
      <c r="P257" s="159"/>
    </row>
    <row r="258" spans="1:16" s="18" customFormat="1" ht="24" customHeight="1">
      <c r="A258" s="189" t="s">
        <v>5</v>
      </c>
      <c r="B258" s="191" t="s">
        <v>489</v>
      </c>
      <c r="C258" s="209" t="s">
        <v>45</v>
      </c>
      <c r="D258" s="174" t="s">
        <v>335</v>
      </c>
      <c r="E258" s="22">
        <v>0</v>
      </c>
      <c r="F258" s="22">
        <v>0</v>
      </c>
      <c r="G258" s="204">
        <v>1</v>
      </c>
      <c r="H258" s="113"/>
      <c r="I258" s="53"/>
      <c r="J258" s="20"/>
      <c r="K258" s="172"/>
      <c r="L258" s="172"/>
      <c r="M258" s="173"/>
      <c r="O258" s="159"/>
      <c r="P258" s="159"/>
    </row>
    <row r="259" spans="1:16" s="18" customFormat="1" ht="29.25" customHeight="1" thickBot="1">
      <c r="A259" s="14" t="s">
        <v>6</v>
      </c>
      <c r="B259" s="216" t="s">
        <v>334</v>
      </c>
      <c r="C259" s="217" t="s">
        <v>45</v>
      </c>
      <c r="D259" s="182">
        <v>72</v>
      </c>
      <c r="E259" s="45">
        <v>100</v>
      </c>
      <c r="F259" s="45">
        <v>100</v>
      </c>
      <c r="G259" s="206">
        <f>PRODUCT(F259/E259)</f>
        <v>1</v>
      </c>
      <c r="H259" s="198"/>
      <c r="I259" s="199"/>
      <c r="J259" s="76"/>
      <c r="K259" s="200"/>
      <c r="L259" s="200"/>
      <c r="M259" s="201"/>
      <c r="O259" s="159"/>
      <c r="P259" s="159"/>
    </row>
    <row r="260" spans="1:16" ht="32.25" customHeight="1" thickBot="1">
      <c r="A260" s="15" t="s">
        <v>308</v>
      </c>
      <c r="B260" s="263" t="s">
        <v>306</v>
      </c>
      <c r="C260" s="264"/>
      <c r="D260" s="264"/>
      <c r="E260" s="264"/>
      <c r="F260" s="264"/>
      <c r="G260" s="78">
        <f>SUM(G261:G276)</f>
        <v>25.610949224743816</v>
      </c>
      <c r="H260" s="114">
        <v>16</v>
      </c>
      <c r="I260" s="65">
        <f>PRODUCT(1/H260)</f>
        <v>6.25E-2</v>
      </c>
      <c r="J260" s="106">
        <f>SUM(G260*I260)</f>
        <v>1.6006843265464885</v>
      </c>
      <c r="K260" s="90">
        <v>11181.5</v>
      </c>
      <c r="L260" s="90">
        <v>9924.1</v>
      </c>
      <c r="M260" s="105">
        <f>PRODUCT(L260*J260)/K260</f>
        <v>1.4206816013128836</v>
      </c>
    </row>
    <row r="261" spans="1:16" s="18" customFormat="1" ht="42.75" customHeight="1">
      <c r="A261" s="177" t="s">
        <v>3</v>
      </c>
      <c r="B261" s="213" t="s">
        <v>336</v>
      </c>
      <c r="C261" s="209" t="s">
        <v>45</v>
      </c>
      <c r="D261" s="214">
        <v>100</v>
      </c>
      <c r="E261" s="214">
        <v>100</v>
      </c>
      <c r="F261" s="168">
        <v>100</v>
      </c>
      <c r="G261" s="169">
        <f t="shared" ref="G261:G266" si="15">PRODUCT(F261/E261)</f>
        <v>1</v>
      </c>
      <c r="H261" s="118"/>
      <c r="I261" s="119"/>
      <c r="J261" s="120"/>
      <c r="K261" s="170"/>
      <c r="L261" s="170"/>
      <c r="M261" s="171"/>
      <c r="O261" s="159"/>
      <c r="P261" s="159"/>
    </row>
    <row r="262" spans="1:16" s="18" customFormat="1" ht="44.25" customHeight="1">
      <c r="A262" s="189" t="s">
        <v>4</v>
      </c>
      <c r="B262" s="211" t="s">
        <v>490</v>
      </c>
      <c r="C262" s="209" t="s">
        <v>45</v>
      </c>
      <c r="D262" s="212">
        <v>75</v>
      </c>
      <c r="E262" s="212">
        <v>75</v>
      </c>
      <c r="F262" s="174">
        <v>100</v>
      </c>
      <c r="G262" s="169">
        <f t="shared" si="15"/>
        <v>1.3333333333333333</v>
      </c>
      <c r="H262" s="113"/>
      <c r="I262" s="53"/>
      <c r="J262" s="20"/>
      <c r="K262" s="172"/>
      <c r="L262" s="172"/>
      <c r="M262" s="173"/>
      <c r="O262" s="159"/>
      <c r="P262" s="159"/>
    </row>
    <row r="263" spans="1:16" s="18" customFormat="1" ht="80.25" customHeight="1">
      <c r="A263" s="189" t="s">
        <v>2</v>
      </c>
      <c r="B263" s="211" t="s">
        <v>104</v>
      </c>
      <c r="C263" s="209" t="s">
        <v>45</v>
      </c>
      <c r="D263" s="212">
        <v>97</v>
      </c>
      <c r="E263" s="212">
        <v>100</v>
      </c>
      <c r="F263" s="174">
        <v>100</v>
      </c>
      <c r="G263" s="204">
        <f t="shared" si="15"/>
        <v>1</v>
      </c>
      <c r="H263" s="113"/>
      <c r="I263" s="53"/>
      <c r="J263" s="20"/>
      <c r="K263" s="172"/>
      <c r="L263" s="172"/>
      <c r="M263" s="173"/>
      <c r="O263" s="159"/>
      <c r="P263" s="159"/>
    </row>
    <row r="264" spans="1:16" s="18" customFormat="1" ht="40.5" customHeight="1">
      <c r="A264" s="189" t="s">
        <v>5</v>
      </c>
      <c r="B264" s="208" t="s">
        <v>57</v>
      </c>
      <c r="C264" s="209" t="s">
        <v>45</v>
      </c>
      <c r="D264" s="210">
        <v>100</v>
      </c>
      <c r="E264" s="210">
        <v>100</v>
      </c>
      <c r="F264" s="182">
        <v>100</v>
      </c>
      <c r="G264" s="204">
        <f t="shared" si="15"/>
        <v>1</v>
      </c>
      <c r="H264" s="113"/>
      <c r="I264" s="53"/>
      <c r="J264" s="20"/>
      <c r="K264" s="172"/>
      <c r="L264" s="172"/>
      <c r="M264" s="173"/>
      <c r="O264" s="159"/>
      <c r="P264" s="159"/>
    </row>
    <row r="265" spans="1:16" s="18" customFormat="1" ht="80.25" customHeight="1">
      <c r="A265" s="189" t="s">
        <v>6</v>
      </c>
      <c r="B265" s="211" t="s">
        <v>58</v>
      </c>
      <c r="C265" s="209" t="s">
        <v>45</v>
      </c>
      <c r="D265" s="212">
        <v>100</v>
      </c>
      <c r="E265" s="212">
        <v>100</v>
      </c>
      <c r="F265" s="174">
        <v>72.59</v>
      </c>
      <c r="G265" s="204">
        <f t="shared" si="15"/>
        <v>0.72589999999999999</v>
      </c>
      <c r="H265" s="113"/>
      <c r="I265" s="53"/>
      <c r="J265" s="20"/>
      <c r="K265" s="172"/>
      <c r="L265" s="172"/>
      <c r="M265" s="173"/>
      <c r="O265" s="159"/>
      <c r="P265" s="159"/>
    </row>
    <row r="266" spans="1:16" s="18" customFormat="1" ht="24" customHeight="1">
      <c r="A266" s="189" t="s">
        <v>7</v>
      </c>
      <c r="B266" s="191" t="s">
        <v>491</v>
      </c>
      <c r="C266" s="209" t="s">
        <v>45</v>
      </c>
      <c r="D266" s="212">
        <v>75</v>
      </c>
      <c r="E266" s="212">
        <v>80</v>
      </c>
      <c r="F266" s="174">
        <v>61.4</v>
      </c>
      <c r="G266" s="204">
        <f t="shared" si="15"/>
        <v>0.76749999999999996</v>
      </c>
      <c r="H266" s="113"/>
      <c r="I266" s="53"/>
      <c r="J266" s="20"/>
      <c r="K266" s="172"/>
      <c r="L266" s="172"/>
      <c r="M266" s="173"/>
      <c r="O266" s="159"/>
      <c r="P266" s="159"/>
    </row>
    <row r="267" spans="1:16" s="18" customFormat="1" ht="26.25" customHeight="1">
      <c r="A267" s="189" t="s">
        <v>8</v>
      </c>
      <c r="B267" s="191" t="s">
        <v>105</v>
      </c>
      <c r="C267" s="209" t="s">
        <v>45</v>
      </c>
      <c r="D267" s="212">
        <v>2</v>
      </c>
      <c r="E267" s="212">
        <v>2</v>
      </c>
      <c r="F267" s="174">
        <v>0.19</v>
      </c>
      <c r="G267" s="204">
        <f>PRODUCT(E267/F267)</f>
        <v>10.526315789473685</v>
      </c>
      <c r="H267" s="113"/>
      <c r="I267" s="53"/>
      <c r="J267" s="20"/>
      <c r="K267" s="172"/>
      <c r="L267" s="172"/>
      <c r="M267" s="173"/>
      <c r="O267" s="159"/>
      <c r="P267" s="159"/>
    </row>
    <row r="268" spans="1:16" s="18" customFormat="1" ht="37.5">
      <c r="A268" s="189" t="s">
        <v>160</v>
      </c>
      <c r="B268" s="191" t="s">
        <v>106</v>
      </c>
      <c r="C268" s="209" t="s">
        <v>45</v>
      </c>
      <c r="D268" s="174">
        <v>85</v>
      </c>
      <c r="E268" s="174">
        <v>90</v>
      </c>
      <c r="F268" s="174">
        <v>100</v>
      </c>
      <c r="G268" s="204">
        <f>PRODUCT(F268/E268)</f>
        <v>1.1111111111111112</v>
      </c>
      <c r="H268" s="113"/>
      <c r="I268" s="53"/>
      <c r="J268" s="20"/>
      <c r="K268" s="172"/>
      <c r="L268" s="172"/>
      <c r="M268" s="173"/>
      <c r="O268" s="159"/>
      <c r="P268" s="159"/>
    </row>
    <row r="269" spans="1:16" s="18" customFormat="1" ht="42" customHeight="1">
      <c r="A269" s="189" t="s">
        <v>161</v>
      </c>
      <c r="B269" s="191" t="s">
        <v>108</v>
      </c>
      <c r="C269" s="209" t="s">
        <v>45</v>
      </c>
      <c r="D269" s="174">
        <v>30</v>
      </c>
      <c r="E269" s="174">
        <v>30</v>
      </c>
      <c r="F269" s="174">
        <v>0</v>
      </c>
      <c r="G269" s="204">
        <v>1</v>
      </c>
      <c r="H269" s="113"/>
      <c r="I269" s="53"/>
      <c r="J269" s="20"/>
      <c r="K269" s="172"/>
      <c r="L269" s="172"/>
      <c r="M269" s="173"/>
      <c r="O269" s="159"/>
      <c r="P269" s="159"/>
    </row>
    <row r="270" spans="1:16" s="18" customFormat="1" ht="39.75" customHeight="1">
      <c r="A270" s="189" t="s">
        <v>15</v>
      </c>
      <c r="B270" s="193" t="s">
        <v>337</v>
      </c>
      <c r="C270" s="209" t="s">
        <v>45</v>
      </c>
      <c r="D270" s="182">
        <v>5</v>
      </c>
      <c r="E270" s="182">
        <v>5</v>
      </c>
      <c r="F270" s="182">
        <v>0</v>
      </c>
      <c r="G270" s="169">
        <v>1</v>
      </c>
      <c r="H270" s="113"/>
      <c r="I270" s="53"/>
      <c r="J270" s="20"/>
      <c r="K270" s="172"/>
      <c r="L270" s="172"/>
      <c r="M270" s="173"/>
      <c r="O270" s="159"/>
      <c r="P270" s="159"/>
    </row>
    <row r="271" spans="1:16" s="18" customFormat="1" ht="27" customHeight="1">
      <c r="A271" s="189" t="s">
        <v>16</v>
      </c>
      <c r="B271" s="191" t="s">
        <v>107</v>
      </c>
      <c r="C271" s="209" t="s">
        <v>45</v>
      </c>
      <c r="D271" s="174">
        <v>5</v>
      </c>
      <c r="E271" s="174">
        <v>5</v>
      </c>
      <c r="F271" s="174">
        <v>0</v>
      </c>
      <c r="G271" s="169">
        <v>1</v>
      </c>
      <c r="H271" s="113"/>
      <c r="I271" s="53"/>
      <c r="J271" s="20"/>
      <c r="K271" s="172"/>
      <c r="L271" s="172"/>
      <c r="M271" s="173"/>
      <c r="O271" s="159"/>
      <c r="P271" s="159"/>
    </row>
    <row r="272" spans="1:16" s="18" customFormat="1" ht="82.5" customHeight="1">
      <c r="A272" s="189" t="s">
        <v>9</v>
      </c>
      <c r="B272" s="191" t="s">
        <v>492</v>
      </c>
      <c r="C272" s="209" t="s">
        <v>45</v>
      </c>
      <c r="D272" s="174">
        <v>100</v>
      </c>
      <c r="E272" s="174">
        <v>100</v>
      </c>
      <c r="F272" s="174">
        <v>100</v>
      </c>
      <c r="G272" s="169">
        <f>PRODUCT(F272/E272)</f>
        <v>1</v>
      </c>
      <c r="H272" s="113"/>
      <c r="I272" s="53"/>
      <c r="J272" s="20"/>
      <c r="K272" s="172"/>
      <c r="L272" s="172"/>
      <c r="M272" s="173"/>
      <c r="O272" s="159"/>
      <c r="P272" s="159"/>
    </row>
    <row r="273" spans="1:16" s="18" customFormat="1" ht="61.5" customHeight="1">
      <c r="A273" s="189" t="s">
        <v>181</v>
      </c>
      <c r="B273" s="191" t="s">
        <v>59</v>
      </c>
      <c r="C273" s="209" t="s">
        <v>45</v>
      </c>
      <c r="D273" s="174">
        <v>87</v>
      </c>
      <c r="E273" s="174">
        <v>87.2</v>
      </c>
      <c r="F273" s="174">
        <v>100</v>
      </c>
      <c r="G273" s="169">
        <f>PRODUCT(F273/E273)</f>
        <v>1.1467889908256881</v>
      </c>
      <c r="H273" s="113"/>
      <c r="I273" s="53"/>
      <c r="J273" s="20"/>
      <c r="K273" s="172"/>
      <c r="L273" s="172"/>
      <c r="M273" s="173"/>
      <c r="O273" s="159"/>
      <c r="P273" s="159"/>
    </row>
    <row r="274" spans="1:16" s="18" customFormat="1" ht="64.5" customHeight="1">
      <c r="A274" s="189" t="s">
        <v>66</v>
      </c>
      <c r="B274" s="211" t="s">
        <v>370</v>
      </c>
      <c r="C274" s="209" t="s">
        <v>45</v>
      </c>
      <c r="D274" s="212">
        <v>100</v>
      </c>
      <c r="E274" s="212">
        <v>100</v>
      </c>
      <c r="F274" s="174">
        <v>100</v>
      </c>
      <c r="G274" s="169">
        <f>PRODUCT(F274/E274)</f>
        <v>1</v>
      </c>
      <c r="H274" s="113"/>
      <c r="I274" s="53"/>
      <c r="J274" s="20"/>
      <c r="K274" s="172"/>
      <c r="L274" s="172"/>
      <c r="M274" s="173"/>
      <c r="O274" s="159"/>
      <c r="P274" s="159"/>
    </row>
    <row r="275" spans="1:16" s="18" customFormat="1" ht="63" customHeight="1">
      <c r="A275" s="189" t="s">
        <v>172</v>
      </c>
      <c r="B275" s="211" t="s">
        <v>493</v>
      </c>
      <c r="C275" s="209" t="s">
        <v>45</v>
      </c>
      <c r="D275" s="210">
        <v>0</v>
      </c>
      <c r="E275" s="210">
        <v>0</v>
      </c>
      <c r="F275" s="182">
        <v>0</v>
      </c>
      <c r="G275" s="204">
        <v>1</v>
      </c>
      <c r="H275" s="113"/>
      <c r="I275" s="53"/>
      <c r="J275" s="20"/>
      <c r="K275" s="172"/>
      <c r="L275" s="172"/>
      <c r="M275" s="173"/>
      <c r="O275" s="159"/>
      <c r="P275" s="159"/>
    </row>
    <row r="276" spans="1:16" s="18" customFormat="1" ht="81.75" customHeight="1" thickBot="1">
      <c r="A276" s="189" t="s">
        <v>165</v>
      </c>
      <c r="B276" s="208" t="s">
        <v>494</v>
      </c>
      <c r="C276" s="209" t="s">
        <v>45</v>
      </c>
      <c r="D276" s="212">
        <v>0</v>
      </c>
      <c r="E276" s="174">
        <v>8.33</v>
      </c>
      <c r="F276" s="174">
        <v>8.33</v>
      </c>
      <c r="G276" s="204">
        <f t="shared" ref="G276" si="16">PRODUCT(F276/E276)</f>
        <v>1</v>
      </c>
      <c r="H276" s="113"/>
      <c r="I276" s="53"/>
      <c r="J276" s="20"/>
      <c r="K276" s="172"/>
      <c r="L276" s="172"/>
      <c r="M276" s="173"/>
      <c r="O276" s="159"/>
      <c r="P276" s="159"/>
    </row>
    <row r="277" spans="1:16" ht="27.75" customHeight="1" thickBot="1">
      <c r="A277" s="79" t="s">
        <v>165</v>
      </c>
      <c r="B277" s="266" t="s">
        <v>328</v>
      </c>
      <c r="C277" s="267"/>
      <c r="D277" s="267"/>
      <c r="E277" s="267"/>
      <c r="F277" s="267"/>
      <c r="G277" s="80">
        <f>SUM(G278+G284)</f>
        <v>9.7439999999999998</v>
      </c>
      <c r="H277" s="115">
        <f>SUM(H284+H278)</f>
        <v>8</v>
      </c>
      <c r="I277" s="42">
        <f>PRODUCT(1/H277)</f>
        <v>0.125</v>
      </c>
      <c r="J277" s="38">
        <f>SUM(G277*I277)</f>
        <v>1.218</v>
      </c>
      <c r="K277" s="91">
        <f>SUM(K278+K284)</f>
        <v>4778.6000000000004</v>
      </c>
      <c r="L277" s="91">
        <f>SUM(L278+L284)</f>
        <v>4596.1000000000004</v>
      </c>
      <c r="M277" s="102">
        <f>(L277*J277)/K277</f>
        <v>1.1714832377683841</v>
      </c>
    </row>
    <row r="278" spans="1:16" ht="123.75" customHeight="1" thickBot="1">
      <c r="A278" s="15" t="s">
        <v>310</v>
      </c>
      <c r="B278" s="263" t="s">
        <v>309</v>
      </c>
      <c r="C278" s="264"/>
      <c r="D278" s="264"/>
      <c r="E278" s="264"/>
      <c r="F278" s="264"/>
      <c r="G278" s="78">
        <f>SUM(G279:G283)</f>
        <v>5</v>
      </c>
      <c r="H278" s="114">
        <v>5</v>
      </c>
      <c r="I278" s="65">
        <f>PRODUCT(1/H278)</f>
        <v>0.2</v>
      </c>
      <c r="J278" s="106">
        <f>SUM(G278*I278)</f>
        <v>1</v>
      </c>
      <c r="K278" s="90">
        <v>0</v>
      </c>
      <c r="L278" s="90">
        <v>0</v>
      </c>
      <c r="M278" s="145" t="s">
        <v>367</v>
      </c>
    </row>
    <row r="279" spans="1:16" s="18" customFormat="1" ht="42" customHeight="1">
      <c r="A279" s="177" t="s">
        <v>3</v>
      </c>
      <c r="B279" s="52" t="s">
        <v>338</v>
      </c>
      <c r="C279" s="168" t="s">
        <v>50</v>
      </c>
      <c r="D279" s="202" t="s">
        <v>55</v>
      </c>
      <c r="E279" s="168" t="s">
        <v>55</v>
      </c>
      <c r="F279" s="168" t="s">
        <v>55</v>
      </c>
      <c r="G279" s="169">
        <v>1</v>
      </c>
      <c r="H279" s="118"/>
      <c r="I279" s="119"/>
      <c r="J279" s="120"/>
      <c r="K279" s="170"/>
      <c r="L279" s="170"/>
      <c r="M279" s="171"/>
      <c r="O279" s="159"/>
      <c r="P279" s="159"/>
    </row>
    <row r="280" spans="1:16" s="18" customFormat="1" ht="42.75" customHeight="1">
      <c r="A280" s="177" t="s">
        <v>4</v>
      </c>
      <c r="B280" s="179" t="s">
        <v>339</v>
      </c>
      <c r="C280" s="174" t="s">
        <v>50</v>
      </c>
      <c r="D280" s="202" t="s">
        <v>55</v>
      </c>
      <c r="E280" s="174" t="s">
        <v>55</v>
      </c>
      <c r="F280" s="174" t="s">
        <v>55</v>
      </c>
      <c r="G280" s="169">
        <v>1</v>
      </c>
      <c r="H280" s="118"/>
      <c r="I280" s="119"/>
      <c r="J280" s="120"/>
      <c r="K280" s="170"/>
      <c r="L280" s="170"/>
      <c r="M280" s="171"/>
      <c r="O280" s="159"/>
      <c r="P280" s="159"/>
    </row>
    <row r="281" spans="1:16" s="18" customFormat="1" ht="42.75" customHeight="1">
      <c r="A281" s="189" t="s">
        <v>2</v>
      </c>
      <c r="B281" s="179" t="s">
        <v>495</v>
      </c>
      <c r="C281" s="174" t="s">
        <v>50</v>
      </c>
      <c r="D281" s="203" t="s">
        <v>55</v>
      </c>
      <c r="E281" s="174" t="s">
        <v>55</v>
      </c>
      <c r="F281" s="174" t="s">
        <v>55</v>
      </c>
      <c r="G281" s="204">
        <v>1</v>
      </c>
      <c r="H281" s="113"/>
      <c r="I281" s="53"/>
      <c r="J281" s="20"/>
      <c r="K281" s="172"/>
      <c r="L281" s="172"/>
      <c r="M281" s="173"/>
      <c r="O281" s="159"/>
      <c r="P281" s="159"/>
    </row>
    <row r="282" spans="1:16" s="18" customFormat="1" ht="27" customHeight="1">
      <c r="A282" s="192" t="s">
        <v>5</v>
      </c>
      <c r="B282" s="181" t="s">
        <v>496</v>
      </c>
      <c r="C282" s="174" t="s">
        <v>50</v>
      </c>
      <c r="D282" s="205" t="s">
        <v>62</v>
      </c>
      <c r="E282" s="182" t="s">
        <v>62</v>
      </c>
      <c r="F282" s="182" t="s">
        <v>62</v>
      </c>
      <c r="G282" s="206">
        <v>1</v>
      </c>
      <c r="H282" s="198"/>
      <c r="I282" s="199"/>
      <c r="J282" s="76"/>
      <c r="K282" s="200"/>
      <c r="L282" s="200"/>
      <c r="M282" s="201"/>
      <c r="O282" s="159"/>
      <c r="P282" s="159"/>
    </row>
    <row r="283" spans="1:16" s="18" customFormat="1" ht="42" customHeight="1" thickBot="1">
      <c r="A283" s="192" t="s">
        <v>6</v>
      </c>
      <c r="B283" s="207" t="s">
        <v>497</v>
      </c>
      <c r="C283" s="182" t="s">
        <v>50</v>
      </c>
      <c r="D283" s="205" t="s">
        <v>62</v>
      </c>
      <c r="E283" s="182" t="s">
        <v>62</v>
      </c>
      <c r="F283" s="182" t="s">
        <v>62</v>
      </c>
      <c r="G283" s="206">
        <v>1</v>
      </c>
      <c r="H283" s="198"/>
      <c r="I283" s="199"/>
      <c r="J283" s="76"/>
      <c r="K283" s="200"/>
      <c r="L283" s="200"/>
      <c r="M283" s="201"/>
      <c r="O283" s="159"/>
      <c r="P283" s="159"/>
    </row>
    <row r="284" spans="1:16" ht="32.25" customHeight="1" thickBot="1">
      <c r="A284" s="15" t="s">
        <v>311</v>
      </c>
      <c r="B284" s="263" t="s">
        <v>520</v>
      </c>
      <c r="C284" s="264"/>
      <c r="D284" s="264"/>
      <c r="E284" s="264"/>
      <c r="F284" s="264"/>
      <c r="G284" s="78">
        <f>SUM(G285:G287)</f>
        <v>4.7440000000000007</v>
      </c>
      <c r="H284" s="114">
        <v>3</v>
      </c>
      <c r="I284" s="65">
        <f>PRODUCT(1/H284)</f>
        <v>0.33333333333333331</v>
      </c>
      <c r="J284" s="106">
        <f>SUM(G284*I284)</f>
        <v>1.5813333333333335</v>
      </c>
      <c r="K284" s="90">
        <v>4778.6000000000004</v>
      </c>
      <c r="L284" s="90">
        <v>4596.1000000000004</v>
      </c>
      <c r="M284" s="105">
        <f>PRODUCT(L284*J284)/K284</f>
        <v>1.5209404707096918</v>
      </c>
    </row>
    <row r="285" spans="1:16" s="18" customFormat="1" ht="45" customHeight="1">
      <c r="A285" s="17" t="s">
        <v>3</v>
      </c>
      <c r="B285" s="194" t="s">
        <v>340</v>
      </c>
      <c r="C285" s="167" t="s">
        <v>51</v>
      </c>
      <c r="D285" s="168">
        <v>0</v>
      </c>
      <c r="E285" s="168">
        <v>10</v>
      </c>
      <c r="F285" s="168">
        <v>18</v>
      </c>
      <c r="G285" s="169">
        <f>PRODUCT(F285/E285)</f>
        <v>1.8</v>
      </c>
      <c r="H285" s="118"/>
      <c r="I285" s="119"/>
      <c r="J285" s="120"/>
      <c r="K285" s="170"/>
      <c r="L285" s="170"/>
      <c r="M285" s="171"/>
      <c r="O285" s="159"/>
      <c r="P285" s="159"/>
    </row>
    <row r="286" spans="1:16" s="18" customFormat="1" ht="64.5" customHeight="1">
      <c r="A286" s="13" t="s">
        <v>4</v>
      </c>
      <c r="B286" s="5" t="s">
        <v>341</v>
      </c>
      <c r="C286" s="195" t="s">
        <v>51</v>
      </c>
      <c r="D286" s="174">
        <v>0</v>
      </c>
      <c r="E286" s="174">
        <v>2000</v>
      </c>
      <c r="F286" s="174">
        <v>4488</v>
      </c>
      <c r="G286" s="169">
        <f>PRODUCT(F286/E286)</f>
        <v>2.2440000000000002</v>
      </c>
      <c r="H286" s="113"/>
      <c r="I286" s="53"/>
      <c r="J286" s="20"/>
      <c r="K286" s="172"/>
      <c r="L286" s="172"/>
      <c r="M286" s="173"/>
      <c r="O286" s="159"/>
      <c r="P286" s="159"/>
    </row>
    <row r="287" spans="1:16" s="18" customFormat="1" ht="45.75" customHeight="1" thickBot="1">
      <c r="A287" s="14" t="s">
        <v>2</v>
      </c>
      <c r="B287" s="125" t="s">
        <v>342</v>
      </c>
      <c r="C287" s="196" t="s">
        <v>51</v>
      </c>
      <c r="D287" s="182">
        <v>0</v>
      </c>
      <c r="E287" s="182">
        <v>40</v>
      </c>
      <c r="F287" s="182">
        <v>28</v>
      </c>
      <c r="G287" s="197">
        <f>PRODUCT(F287/E287)</f>
        <v>0.7</v>
      </c>
      <c r="H287" s="198"/>
      <c r="I287" s="199"/>
      <c r="J287" s="76"/>
      <c r="K287" s="200"/>
      <c r="L287" s="200"/>
      <c r="M287" s="201"/>
      <c r="O287" s="159"/>
      <c r="P287" s="159"/>
    </row>
    <row r="288" spans="1:16" ht="27.75" customHeight="1" thickBot="1">
      <c r="A288" s="79" t="s">
        <v>312</v>
      </c>
      <c r="B288" s="266" t="s">
        <v>329</v>
      </c>
      <c r="C288" s="267"/>
      <c r="D288" s="267"/>
      <c r="E288" s="267"/>
      <c r="F288" s="267"/>
      <c r="G288" s="80">
        <f>SUM(G289+G299+G306)</f>
        <v>18.402379007126676</v>
      </c>
      <c r="H288" s="115">
        <f>SUM(H289+H299+H306)</f>
        <v>17</v>
      </c>
      <c r="I288" s="42">
        <f>PRODUCT(1/H288)</f>
        <v>5.8823529411764705E-2</v>
      </c>
      <c r="J288" s="38">
        <f>SUM(G288*I288)</f>
        <v>1.0824928827721574</v>
      </c>
      <c r="K288" s="91">
        <f>SUM(K289+K299+K306)</f>
        <v>424175.5</v>
      </c>
      <c r="L288" s="91">
        <f>SUM(L289+L299+L306)</f>
        <v>389145.2</v>
      </c>
      <c r="M288" s="102">
        <f>(L288*J288)/K288</f>
        <v>0.99309580436622991</v>
      </c>
    </row>
    <row r="289" spans="1:16" ht="30.75" customHeight="1" thickBot="1">
      <c r="A289" s="15" t="s">
        <v>315</v>
      </c>
      <c r="B289" s="263" t="s">
        <v>313</v>
      </c>
      <c r="C289" s="264"/>
      <c r="D289" s="264"/>
      <c r="E289" s="264"/>
      <c r="F289" s="264"/>
      <c r="G289" s="78">
        <f>SUM(G290:G298)</f>
        <v>9.1018860055003064</v>
      </c>
      <c r="H289" s="114">
        <v>9</v>
      </c>
      <c r="I289" s="65">
        <f>PRODUCT(1/H289)</f>
        <v>0.1111111111111111</v>
      </c>
      <c r="J289" s="106">
        <f>SUM(G289*I289)</f>
        <v>1.0113206672778117</v>
      </c>
      <c r="K289" s="90">
        <v>209674.7</v>
      </c>
      <c r="L289" s="90">
        <v>188190.9</v>
      </c>
      <c r="M289" s="105">
        <f>PRODUCT(L289*J289)/K289</f>
        <v>0.90769819421996034</v>
      </c>
    </row>
    <row r="290" spans="1:16" s="18" customFormat="1" ht="25.5" customHeight="1">
      <c r="A290" s="17" t="s">
        <v>3</v>
      </c>
      <c r="B290" s="51" t="s">
        <v>498</v>
      </c>
      <c r="C290" s="167" t="s">
        <v>51</v>
      </c>
      <c r="D290" s="168">
        <v>1</v>
      </c>
      <c r="E290" s="168">
        <v>1</v>
      </c>
      <c r="F290" s="168">
        <v>1</v>
      </c>
      <c r="G290" s="169">
        <f t="shared" ref="G290:G298" si="17">PRODUCT(F290/E290)</f>
        <v>1</v>
      </c>
      <c r="H290" s="118"/>
      <c r="I290" s="119"/>
      <c r="J290" s="120"/>
      <c r="K290" s="170"/>
      <c r="L290" s="170"/>
      <c r="M290" s="171"/>
      <c r="O290" s="159"/>
      <c r="P290" s="159"/>
    </row>
    <row r="291" spans="1:16" s="18" customFormat="1" ht="33.75" customHeight="1">
      <c r="A291" s="177" t="s">
        <v>4</v>
      </c>
      <c r="B291" s="184" t="s">
        <v>343</v>
      </c>
      <c r="C291" s="185" t="s">
        <v>51</v>
      </c>
      <c r="D291" s="168">
        <v>1</v>
      </c>
      <c r="E291" s="168">
        <v>3</v>
      </c>
      <c r="F291" s="168">
        <v>3</v>
      </c>
      <c r="G291" s="169">
        <f t="shared" si="17"/>
        <v>1</v>
      </c>
      <c r="H291" s="121"/>
      <c r="I291" s="122"/>
      <c r="J291" s="123"/>
      <c r="K291" s="175"/>
      <c r="L291" s="175"/>
      <c r="M291" s="141"/>
      <c r="O291" s="159"/>
      <c r="P291" s="159"/>
    </row>
    <row r="292" spans="1:16" s="18" customFormat="1" ht="24.75" customHeight="1">
      <c r="A292" s="177" t="s">
        <v>2</v>
      </c>
      <c r="B292" s="186" t="s">
        <v>344</v>
      </c>
      <c r="C292" s="187" t="s">
        <v>51</v>
      </c>
      <c r="D292" s="168">
        <v>1</v>
      </c>
      <c r="E292" s="168">
        <v>3</v>
      </c>
      <c r="F292" s="168">
        <v>3</v>
      </c>
      <c r="G292" s="169">
        <f t="shared" si="17"/>
        <v>1</v>
      </c>
      <c r="H292" s="121"/>
      <c r="I292" s="122"/>
      <c r="J292" s="123"/>
      <c r="K292" s="175"/>
      <c r="L292" s="175"/>
      <c r="M292" s="141"/>
      <c r="O292" s="159"/>
      <c r="P292" s="159"/>
    </row>
    <row r="293" spans="1:16" s="18" customFormat="1" ht="25.5" customHeight="1">
      <c r="A293" s="177" t="s">
        <v>5</v>
      </c>
      <c r="B293" s="188" t="s">
        <v>345</v>
      </c>
      <c r="C293" s="184" t="s">
        <v>51</v>
      </c>
      <c r="D293" s="178">
        <v>4</v>
      </c>
      <c r="E293" s="168">
        <v>4</v>
      </c>
      <c r="F293" s="168">
        <v>4</v>
      </c>
      <c r="G293" s="169">
        <f t="shared" si="17"/>
        <v>1</v>
      </c>
      <c r="H293" s="121"/>
      <c r="I293" s="122"/>
      <c r="J293" s="123"/>
      <c r="K293" s="175"/>
      <c r="L293" s="175"/>
      <c r="M293" s="141"/>
      <c r="O293" s="159"/>
      <c r="P293" s="159"/>
    </row>
    <row r="294" spans="1:16" s="18" customFormat="1" ht="44.25" customHeight="1">
      <c r="A294" s="177" t="s">
        <v>6</v>
      </c>
      <c r="B294" s="179" t="s">
        <v>499</v>
      </c>
      <c r="C294" s="184" t="s">
        <v>347</v>
      </c>
      <c r="D294" s="178">
        <v>0</v>
      </c>
      <c r="E294" s="168">
        <v>767.23</v>
      </c>
      <c r="F294" s="168">
        <v>845.4</v>
      </c>
      <c r="G294" s="169">
        <f t="shared" si="17"/>
        <v>1.1018860055003061</v>
      </c>
      <c r="H294" s="121"/>
      <c r="I294" s="122"/>
      <c r="J294" s="123"/>
      <c r="K294" s="175"/>
      <c r="L294" s="175"/>
      <c r="M294" s="141"/>
      <c r="O294" s="159"/>
      <c r="P294" s="159"/>
    </row>
    <row r="295" spans="1:16" s="18" customFormat="1" ht="64.5" customHeight="1">
      <c r="A295" s="177" t="s">
        <v>7</v>
      </c>
      <c r="B295" s="179" t="s">
        <v>346</v>
      </c>
      <c r="C295" s="184" t="s">
        <v>45</v>
      </c>
      <c r="D295" s="178">
        <v>9.4</v>
      </c>
      <c r="E295" s="168">
        <v>15</v>
      </c>
      <c r="F295" s="168">
        <v>15</v>
      </c>
      <c r="G295" s="169">
        <f t="shared" si="17"/>
        <v>1</v>
      </c>
      <c r="H295" s="121"/>
      <c r="I295" s="122"/>
      <c r="J295" s="123"/>
      <c r="K295" s="175"/>
      <c r="L295" s="175"/>
      <c r="M295" s="141"/>
      <c r="O295" s="159"/>
      <c r="P295" s="159"/>
    </row>
    <row r="296" spans="1:16" s="18" customFormat="1" ht="39.75" customHeight="1">
      <c r="A296" s="189" t="s">
        <v>8</v>
      </c>
      <c r="B296" s="181" t="s">
        <v>500</v>
      </c>
      <c r="C296" s="186" t="s">
        <v>51</v>
      </c>
      <c r="D296" s="190">
        <v>1</v>
      </c>
      <c r="E296" s="182">
        <v>4</v>
      </c>
      <c r="F296" s="182">
        <v>4</v>
      </c>
      <c r="G296" s="169">
        <f t="shared" si="17"/>
        <v>1</v>
      </c>
      <c r="H296" s="121"/>
      <c r="I296" s="122"/>
      <c r="J296" s="123"/>
      <c r="K296" s="175"/>
      <c r="L296" s="175"/>
      <c r="M296" s="141"/>
      <c r="O296" s="159"/>
      <c r="P296" s="159"/>
    </row>
    <row r="297" spans="1:16" s="18" customFormat="1" ht="45.75" customHeight="1">
      <c r="A297" s="189" t="s">
        <v>160</v>
      </c>
      <c r="B297" s="191" t="s">
        <v>501</v>
      </c>
      <c r="C297" s="184" t="s">
        <v>51</v>
      </c>
      <c r="D297" s="174">
        <v>0</v>
      </c>
      <c r="E297" s="174">
        <v>4</v>
      </c>
      <c r="F297" s="174">
        <v>4</v>
      </c>
      <c r="G297" s="169">
        <f t="shared" si="17"/>
        <v>1</v>
      </c>
      <c r="H297" s="121"/>
      <c r="I297" s="122"/>
      <c r="J297" s="123"/>
      <c r="K297" s="175"/>
      <c r="L297" s="175"/>
      <c r="M297" s="141"/>
      <c r="O297" s="159"/>
      <c r="P297" s="159"/>
    </row>
    <row r="298" spans="1:16" s="18" customFormat="1" ht="28.5" customHeight="1" thickBot="1">
      <c r="A298" s="192" t="s">
        <v>161</v>
      </c>
      <c r="B298" s="193" t="s">
        <v>502</v>
      </c>
      <c r="C298" s="186" t="s">
        <v>503</v>
      </c>
      <c r="D298" s="182">
        <v>0</v>
      </c>
      <c r="E298" s="182">
        <v>1</v>
      </c>
      <c r="F298" s="182">
        <v>1</v>
      </c>
      <c r="G298" s="176">
        <f t="shared" si="17"/>
        <v>1</v>
      </c>
      <c r="H298" s="121"/>
      <c r="I298" s="122"/>
      <c r="J298" s="123"/>
      <c r="K298" s="175"/>
      <c r="L298" s="175"/>
      <c r="M298" s="141"/>
      <c r="O298" s="159"/>
      <c r="P298" s="159"/>
    </row>
    <row r="299" spans="1:16" ht="27.75" customHeight="1" thickBot="1">
      <c r="A299" s="15" t="s">
        <v>316</v>
      </c>
      <c r="B299" s="263" t="s">
        <v>314</v>
      </c>
      <c r="C299" s="264"/>
      <c r="D299" s="264"/>
      <c r="E299" s="264"/>
      <c r="F299" s="264"/>
      <c r="G299" s="82">
        <f>SUM(G300:G305)</f>
        <v>6.1625163067111171</v>
      </c>
      <c r="H299" s="114">
        <v>6</v>
      </c>
      <c r="I299" s="65">
        <f>PRODUCT(1/H299)</f>
        <v>0.16666666666666666</v>
      </c>
      <c r="J299" s="106">
        <f>SUM(G299*I299)</f>
        <v>1.0270860511185194</v>
      </c>
      <c r="K299" s="90">
        <v>169498.3</v>
      </c>
      <c r="L299" s="90">
        <v>160844.9</v>
      </c>
      <c r="M299" s="105">
        <f>PRODUCT(L299*J299)/K299</f>
        <v>0.97465020701418914</v>
      </c>
    </row>
    <row r="300" spans="1:16" s="18" customFormat="1" ht="60.75" customHeight="1">
      <c r="A300" s="177" t="s">
        <v>3</v>
      </c>
      <c r="B300" s="52" t="s">
        <v>348</v>
      </c>
      <c r="C300" s="168" t="s">
        <v>51</v>
      </c>
      <c r="D300" s="178">
        <v>48</v>
      </c>
      <c r="E300" s="168">
        <v>55</v>
      </c>
      <c r="F300" s="168">
        <v>44</v>
      </c>
      <c r="G300" s="169">
        <f t="shared" ref="G300:G305" si="18">PRODUCT(F300/E300)</f>
        <v>0.8</v>
      </c>
      <c r="H300" s="118"/>
      <c r="I300" s="119"/>
      <c r="J300" s="120"/>
      <c r="K300" s="170"/>
      <c r="L300" s="170"/>
      <c r="M300" s="171"/>
      <c r="O300" s="159"/>
      <c r="P300" s="159"/>
    </row>
    <row r="301" spans="1:16" s="18" customFormat="1" ht="42" customHeight="1">
      <c r="A301" s="177" t="s">
        <v>4</v>
      </c>
      <c r="B301" s="179" t="s">
        <v>349</v>
      </c>
      <c r="C301" s="174" t="s">
        <v>51</v>
      </c>
      <c r="D301" s="178">
        <v>0</v>
      </c>
      <c r="E301" s="168">
        <v>9400</v>
      </c>
      <c r="F301" s="168">
        <v>6899</v>
      </c>
      <c r="G301" s="169">
        <f>PRODUCT(E301/F301)</f>
        <v>1.3625163067111175</v>
      </c>
      <c r="H301" s="118"/>
      <c r="I301" s="119"/>
      <c r="J301" s="120"/>
      <c r="K301" s="170"/>
      <c r="L301" s="170"/>
      <c r="M301" s="171"/>
      <c r="O301" s="159"/>
      <c r="P301" s="159"/>
    </row>
    <row r="302" spans="1:16" s="18" customFormat="1" ht="23.25" customHeight="1">
      <c r="A302" s="177" t="s">
        <v>2</v>
      </c>
      <c r="B302" s="179" t="s">
        <v>350</v>
      </c>
      <c r="C302" s="174" t="s">
        <v>45</v>
      </c>
      <c r="D302" s="178">
        <v>0</v>
      </c>
      <c r="E302" s="168">
        <v>100</v>
      </c>
      <c r="F302" s="168">
        <v>100</v>
      </c>
      <c r="G302" s="169">
        <f t="shared" si="18"/>
        <v>1</v>
      </c>
      <c r="H302" s="118"/>
      <c r="I302" s="119"/>
      <c r="J302" s="120"/>
      <c r="K302" s="170"/>
      <c r="L302" s="170"/>
      <c r="M302" s="171"/>
      <c r="O302" s="159"/>
      <c r="P302" s="159"/>
    </row>
    <row r="303" spans="1:16" s="18" customFormat="1" ht="30.75" customHeight="1">
      <c r="A303" s="177" t="s">
        <v>5</v>
      </c>
      <c r="B303" s="179" t="s">
        <v>351</v>
      </c>
      <c r="C303" s="174" t="s">
        <v>45</v>
      </c>
      <c r="D303" s="178">
        <v>0</v>
      </c>
      <c r="E303" s="168">
        <v>100</v>
      </c>
      <c r="F303" s="168">
        <v>100</v>
      </c>
      <c r="G303" s="169">
        <f t="shared" si="18"/>
        <v>1</v>
      </c>
      <c r="H303" s="118"/>
      <c r="I303" s="119"/>
      <c r="J303" s="120"/>
      <c r="K303" s="170"/>
      <c r="L303" s="170"/>
      <c r="M303" s="171"/>
      <c r="O303" s="159"/>
      <c r="P303" s="159"/>
    </row>
    <row r="304" spans="1:16" s="18" customFormat="1" ht="28.5" customHeight="1">
      <c r="A304" s="177" t="s">
        <v>6</v>
      </c>
      <c r="B304" s="179" t="s">
        <v>352</v>
      </c>
      <c r="C304" s="174" t="s">
        <v>45</v>
      </c>
      <c r="D304" s="178">
        <v>0</v>
      </c>
      <c r="E304" s="168">
        <v>100</v>
      </c>
      <c r="F304" s="168">
        <v>100</v>
      </c>
      <c r="G304" s="169">
        <f t="shared" si="18"/>
        <v>1</v>
      </c>
      <c r="H304" s="118"/>
      <c r="I304" s="119"/>
      <c r="J304" s="120"/>
      <c r="K304" s="170"/>
      <c r="L304" s="170"/>
      <c r="M304" s="171"/>
      <c r="O304" s="159"/>
      <c r="P304" s="159"/>
    </row>
    <row r="305" spans="1:16" s="18" customFormat="1" ht="27" customHeight="1" thickBot="1">
      <c r="A305" s="180" t="s">
        <v>7</v>
      </c>
      <c r="B305" s="181" t="s">
        <v>353</v>
      </c>
      <c r="C305" s="182" t="s">
        <v>354</v>
      </c>
      <c r="D305" s="183">
        <v>0</v>
      </c>
      <c r="E305" s="94">
        <v>2794.3910000000001</v>
      </c>
      <c r="F305" s="94">
        <v>2794.3910000000001</v>
      </c>
      <c r="G305" s="176">
        <f t="shared" si="18"/>
        <v>1</v>
      </c>
      <c r="H305" s="121"/>
      <c r="I305" s="122"/>
      <c r="J305" s="123"/>
      <c r="K305" s="175"/>
      <c r="L305" s="175"/>
      <c r="M305" s="141"/>
      <c r="O305" s="159"/>
      <c r="P305" s="159"/>
    </row>
    <row r="306" spans="1:16" ht="30.75" customHeight="1" thickBot="1">
      <c r="A306" s="15" t="s">
        <v>317</v>
      </c>
      <c r="B306" s="263" t="s">
        <v>365</v>
      </c>
      <c r="C306" s="264"/>
      <c r="D306" s="264"/>
      <c r="E306" s="264"/>
      <c r="F306" s="264"/>
      <c r="G306" s="78">
        <f>SUM(G307:G308)</f>
        <v>3.1379766949152543</v>
      </c>
      <c r="H306" s="114">
        <v>2</v>
      </c>
      <c r="I306" s="65">
        <f>PRODUCT(1/H306)</f>
        <v>0.5</v>
      </c>
      <c r="J306" s="106">
        <f>SUM(G306*I306)</f>
        <v>1.5689883474576272</v>
      </c>
      <c r="K306" s="90">
        <v>45002.5</v>
      </c>
      <c r="L306" s="90">
        <v>40109.4</v>
      </c>
      <c r="M306" s="105">
        <f>PRODUCT(L306*J306)/K306</f>
        <v>1.3983930053556348</v>
      </c>
    </row>
    <row r="307" spans="1:16" s="18" customFormat="1" ht="179.25" customHeight="1">
      <c r="A307" s="17" t="s">
        <v>3</v>
      </c>
      <c r="B307" s="46" t="s">
        <v>355</v>
      </c>
      <c r="C307" s="168" t="s">
        <v>51</v>
      </c>
      <c r="D307" s="168">
        <v>0</v>
      </c>
      <c r="E307" s="168">
        <v>177</v>
      </c>
      <c r="F307" s="168">
        <v>171</v>
      </c>
      <c r="G307" s="169">
        <f>PRODUCT(F307/E307)</f>
        <v>0.96610169491525422</v>
      </c>
      <c r="H307" s="118"/>
      <c r="I307" s="119"/>
      <c r="J307" s="120"/>
      <c r="K307" s="170"/>
      <c r="L307" s="170"/>
      <c r="M307" s="171"/>
      <c r="O307" s="159"/>
      <c r="P307" s="159"/>
    </row>
    <row r="308" spans="1:16" s="18" customFormat="1" ht="29.25" customHeight="1" thickBot="1">
      <c r="A308" s="14" t="s">
        <v>4</v>
      </c>
      <c r="B308" s="125" t="s">
        <v>504</v>
      </c>
      <c r="C308" s="94" t="s">
        <v>51</v>
      </c>
      <c r="D308" s="182">
        <v>14</v>
      </c>
      <c r="E308" s="182">
        <v>64</v>
      </c>
      <c r="F308" s="182">
        <v>139</v>
      </c>
      <c r="G308" s="176">
        <f>PRODUCT(F308/E308)</f>
        <v>2.171875</v>
      </c>
      <c r="H308" s="121"/>
      <c r="I308" s="122"/>
      <c r="J308" s="123"/>
      <c r="K308" s="175"/>
      <c r="L308" s="175"/>
      <c r="M308" s="201"/>
      <c r="O308" s="159"/>
      <c r="P308" s="159"/>
    </row>
    <row r="309" spans="1:16" ht="141" customHeight="1" thickBot="1">
      <c r="A309" s="79" t="s">
        <v>166</v>
      </c>
      <c r="B309" s="266" t="s">
        <v>330</v>
      </c>
      <c r="C309" s="267"/>
      <c r="D309" s="267"/>
      <c r="E309" s="267"/>
      <c r="F309" s="267"/>
      <c r="G309" s="80">
        <f>SUM(G310+G312)</f>
        <v>3</v>
      </c>
      <c r="H309" s="115">
        <f>SUM(H310+H312)</f>
        <v>3</v>
      </c>
      <c r="I309" s="42">
        <f>PRODUCT(1/H309)</f>
        <v>0.33333333333333331</v>
      </c>
      <c r="J309" s="38">
        <f>SUM(G309*I309)</f>
        <v>1</v>
      </c>
      <c r="K309" s="91">
        <f>SUM(K310+K312)</f>
        <v>1326380.3</v>
      </c>
      <c r="L309" s="91">
        <f>SUM(L310+L312)</f>
        <v>840593.8</v>
      </c>
      <c r="M309" s="102">
        <f>(L309*J309)/K309</f>
        <v>0.63375021477625992</v>
      </c>
    </row>
    <row r="310" spans="1:16" ht="34.5" customHeight="1" thickBot="1">
      <c r="A310" s="15" t="s">
        <v>319</v>
      </c>
      <c r="B310" s="263" t="s">
        <v>318</v>
      </c>
      <c r="C310" s="264"/>
      <c r="D310" s="264"/>
      <c r="E310" s="264"/>
      <c r="F310" s="264"/>
      <c r="G310" s="78">
        <f>SUM(G311)</f>
        <v>1</v>
      </c>
      <c r="H310" s="114">
        <v>1</v>
      </c>
      <c r="I310" s="65">
        <f>PRODUCT(1/H310)</f>
        <v>1</v>
      </c>
      <c r="J310" s="106">
        <f>SUM(G310*I310)</f>
        <v>1</v>
      </c>
      <c r="K310" s="90">
        <v>1301075.6000000001</v>
      </c>
      <c r="L310" s="90">
        <v>825777.3</v>
      </c>
      <c r="M310" s="105">
        <f>PRODUCT(L310*J310)/K310</f>
        <v>0.63468817645953857</v>
      </c>
    </row>
    <row r="311" spans="1:16" s="18" customFormat="1" ht="44.25" customHeight="1" thickBot="1">
      <c r="A311" s="77" t="s">
        <v>3</v>
      </c>
      <c r="B311" s="51" t="s">
        <v>356</v>
      </c>
      <c r="C311" s="94" t="s">
        <v>120</v>
      </c>
      <c r="D311" s="94">
        <v>0</v>
      </c>
      <c r="E311" s="94">
        <v>1</v>
      </c>
      <c r="F311" s="94">
        <v>1</v>
      </c>
      <c r="G311" s="169">
        <f>PRODUCT(F311/E311)</f>
        <v>1</v>
      </c>
      <c r="H311" s="121"/>
      <c r="I311" s="122"/>
      <c r="J311" s="123"/>
      <c r="K311" s="175"/>
      <c r="L311" s="175"/>
      <c r="M311" s="141"/>
      <c r="O311" s="159"/>
      <c r="P311" s="159"/>
    </row>
    <row r="312" spans="1:16" ht="30" customHeight="1" thickBot="1">
      <c r="A312" s="15" t="s">
        <v>321</v>
      </c>
      <c r="B312" s="263" t="s">
        <v>320</v>
      </c>
      <c r="C312" s="264"/>
      <c r="D312" s="264"/>
      <c r="E312" s="264"/>
      <c r="F312" s="264"/>
      <c r="G312" s="78">
        <f>SUM(G313:G314)</f>
        <v>2</v>
      </c>
      <c r="H312" s="114">
        <v>2</v>
      </c>
      <c r="I312" s="65">
        <f>PRODUCT(1/H312)</f>
        <v>0.5</v>
      </c>
      <c r="J312" s="106">
        <f>SUM(G312*I312)</f>
        <v>1</v>
      </c>
      <c r="K312" s="90">
        <v>25304.7</v>
      </c>
      <c r="L312" s="90">
        <v>14816.5</v>
      </c>
      <c r="M312" s="105">
        <f>PRODUCT(L312*J312)/K312</f>
        <v>0.58552363790125939</v>
      </c>
    </row>
    <row r="313" spans="1:16" s="18" customFormat="1" ht="45" customHeight="1">
      <c r="A313" s="17" t="s">
        <v>3</v>
      </c>
      <c r="B313" s="46" t="s">
        <v>357</v>
      </c>
      <c r="C313" s="168" t="s">
        <v>120</v>
      </c>
      <c r="D313" s="168">
        <v>0</v>
      </c>
      <c r="E313" s="168">
        <v>0</v>
      </c>
      <c r="F313" s="168">
        <v>0</v>
      </c>
      <c r="G313" s="169">
        <v>1</v>
      </c>
      <c r="H313" s="118"/>
      <c r="I313" s="119"/>
      <c r="J313" s="120"/>
      <c r="K313" s="170"/>
      <c r="L313" s="170"/>
      <c r="M313" s="171"/>
      <c r="O313" s="159"/>
      <c r="P313" s="159"/>
    </row>
    <row r="314" spans="1:16" s="18" customFormat="1" ht="42.75" customHeight="1" thickBot="1">
      <c r="A314" s="13" t="s">
        <v>4</v>
      </c>
      <c r="B314" s="48" t="s">
        <v>358</v>
      </c>
      <c r="C314" s="174" t="s">
        <v>120</v>
      </c>
      <c r="D314" s="174">
        <v>0</v>
      </c>
      <c r="E314" s="174">
        <v>0</v>
      </c>
      <c r="F314" s="174">
        <v>0</v>
      </c>
      <c r="G314" s="169">
        <v>1</v>
      </c>
      <c r="H314" s="113"/>
      <c r="I314" s="53"/>
      <c r="J314" s="20"/>
      <c r="K314" s="172"/>
      <c r="L314" s="172"/>
      <c r="M314" s="173"/>
      <c r="O314" s="159"/>
      <c r="P314" s="159"/>
    </row>
    <row r="315" spans="1:16" ht="27.75" customHeight="1" thickBot="1">
      <c r="A315" s="79" t="s">
        <v>323</v>
      </c>
      <c r="B315" s="266" t="s">
        <v>331</v>
      </c>
      <c r="C315" s="267"/>
      <c r="D315" s="267"/>
      <c r="E315" s="267"/>
      <c r="F315" s="267"/>
      <c r="G315" s="80">
        <f>SUM(G316)</f>
        <v>2</v>
      </c>
      <c r="H315" s="115">
        <f>SUM(H316)</f>
        <v>2</v>
      </c>
      <c r="I315" s="42">
        <f>PRODUCT(1/H315)</f>
        <v>0.5</v>
      </c>
      <c r="J315" s="38">
        <f>SUM(G315*I315)</f>
        <v>1</v>
      </c>
      <c r="K315" s="91">
        <f>SUM(K316)</f>
        <v>3989.6</v>
      </c>
      <c r="L315" s="91">
        <f>SUM(L316)</f>
        <v>3989.5</v>
      </c>
      <c r="M315" s="102">
        <f>(L315*J315)/K315</f>
        <v>0.99997493483055944</v>
      </c>
    </row>
    <row r="316" spans="1:16" ht="35.25" customHeight="1" thickBot="1">
      <c r="A316" s="83" t="s">
        <v>324</v>
      </c>
      <c r="B316" s="265" t="s">
        <v>322</v>
      </c>
      <c r="C316" s="264"/>
      <c r="D316" s="264"/>
      <c r="E316" s="264"/>
      <c r="F316" s="264"/>
      <c r="G316" s="78">
        <f>SUM(G317:G318)</f>
        <v>2</v>
      </c>
      <c r="H316" s="114">
        <v>2</v>
      </c>
      <c r="I316" s="65">
        <f>PRODUCT(1/H316)</f>
        <v>0.5</v>
      </c>
      <c r="J316" s="106">
        <f>SUM(G316*I316)</f>
        <v>1</v>
      </c>
      <c r="K316" s="90">
        <v>3989.6</v>
      </c>
      <c r="L316" s="127">
        <v>3989.5</v>
      </c>
      <c r="M316" s="247">
        <f>PRODUCT(L316*J316)/K316</f>
        <v>0.99997493483055944</v>
      </c>
    </row>
    <row r="317" spans="1:16" s="18" customFormat="1" ht="42.75" customHeight="1">
      <c r="A317" s="17" t="s">
        <v>3</v>
      </c>
      <c r="B317" s="46" t="s">
        <v>505</v>
      </c>
      <c r="C317" s="167" t="s">
        <v>506</v>
      </c>
      <c r="D317" s="168">
        <v>0.127</v>
      </c>
      <c r="E317" s="168">
        <v>0</v>
      </c>
      <c r="F317" s="168">
        <v>0</v>
      </c>
      <c r="G317" s="169">
        <v>1</v>
      </c>
      <c r="H317" s="118"/>
      <c r="I317" s="119"/>
      <c r="J317" s="120"/>
      <c r="K317" s="170"/>
      <c r="L317" s="170"/>
      <c r="M317" s="171"/>
      <c r="O317" s="159"/>
      <c r="P317" s="159"/>
    </row>
    <row r="318" spans="1:16" s="18" customFormat="1" ht="42.75" customHeight="1" thickBot="1">
      <c r="A318" s="13" t="s">
        <v>4</v>
      </c>
      <c r="B318" s="48" t="s">
        <v>507</v>
      </c>
      <c r="C318" s="167" t="s">
        <v>506</v>
      </c>
      <c r="D318" s="168">
        <v>0.127</v>
      </c>
      <c r="E318" s="168">
        <v>0</v>
      </c>
      <c r="F318" s="168">
        <v>0</v>
      </c>
      <c r="G318" s="169">
        <v>1</v>
      </c>
      <c r="H318" s="113"/>
      <c r="I318" s="53"/>
      <c r="J318" s="20"/>
      <c r="K318" s="172"/>
      <c r="L318" s="172"/>
      <c r="M318" s="173"/>
      <c r="O318" s="159"/>
      <c r="P318" s="159"/>
    </row>
    <row r="319" spans="1:16" ht="35.25" customHeight="1" thickBot="1">
      <c r="A319" s="132"/>
      <c r="B319" s="133"/>
      <c r="C319" s="134"/>
      <c r="D319" s="135"/>
      <c r="E319" s="135"/>
      <c r="F319" s="135"/>
      <c r="G319" s="136">
        <f>SUM(G3+G9+G31+G51+G79+G91+G109+G114+G138+G158+G175+G206+G226+G244+G253+G277+G288+G309+G315)</f>
        <v>241.70731394944576</v>
      </c>
      <c r="H319" s="137">
        <f>SUM(H3+H9+H31+H51+H79+H91+H109+H114+H138+H158+H175+H206+H226+H244+H253+H277+H288+H309+H315)</f>
        <v>226</v>
      </c>
      <c r="I319" s="130">
        <f>PRODUCT(1/H319)</f>
        <v>4.4247787610619468E-3</v>
      </c>
      <c r="J319" s="131">
        <f>SUM(G319*I319)</f>
        <v>1.0695013891568397</v>
      </c>
      <c r="K319" s="138">
        <f>SUM(K3+K9+K31+K51+K79+K91+K109+K114+K138+K158+K175+K206+K226+K244+K253+K277+K288+K309+K315)</f>
        <v>7983233.0999999987</v>
      </c>
      <c r="L319" s="138">
        <f>SUM(L3+L9+L31+L51+L79+L91+L109+L114+L138+L158+L175+L206+L226+L244+L253+L277+L288+L309+L315)</f>
        <v>8503308.3999999985</v>
      </c>
      <c r="M319" s="139">
        <f>PRODUCT(L319*J319)/K319</f>
        <v>1.1391750725942129</v>
      </c>
    </row>
    <row r="320" spans="1:16">
      <c r="G320" s="60"/>
      <c r="H320" s="117"/>
      <c r="I320" s="61"/>
      <c r="J320" s="62"/>
      <c r="K320" s="93"/>
      <c r="L320" s="93"/>
      <c r="M320" s="96"/>
    </row>
    <row r="321" spans="2:13">
      <c r="G321" s="60"/>
      <c r="H321" s="117"/>
      <c r="I321" s="61"/>
      <c r="J321" s="62"/>
      <c r="K321" s="93"/>
      <c r="L321" s="93"/>
      <c r="M321" s="96"/>
    </row>
    <row r="322" spans="2:13">
      <c r="M322" s="96"/>
    </row>
    <row r="323" spans="2:13">
      <c r="K323" s="92" t="s">
        <v>368</v>
      </c>
      <c r="M323" s="96"/>
    </row>
    <row r="324" spans="2:13">
      <c r="M324" s="96"/>
    </row>
    <row r="325" spans="2:13">
      <c r="B325" s="55" t="s">
        <v>508</v>
      </c>
      <c r="M325" s="96"/>
    </row>
    <row r="326" spans="2:13">
      <c r="M326" s="96"/>
    </row>
    <row r="327" spans="2:13">
      <c r="M327" s="96"/>
    </row>
    <row r="328" spans="2:13">
      <c r="M328" s="96"/>
    </row>
    <row r="329" spans="2:13">
      <c r="M329" s="96"/>
    </row>
    <row r="330" spans="2:13">
      <c r="M330" s="96"/>
    </row>
    <row r="331" spans="2:13">
      <c r="M331" s="96"/>
    </row>
    <row r="332" spans="2:13">
      <c r="M332" s="96"/>
    </row>
    <row r="333" spans="2:13">
      <c r="M333" s="96"/>
    </row>
    <row r="334" spans="2:13">
      <c r="M334" s="96"/>
    </row>
    <row r="335" spans="2:13">
      <c r="M335" s="96"/>
    </row>
    <row r="336" spans="2:13">
      <c r="M336" s="96"/>
    </row>
    <row r="337" spans="13:13">
      <c r="M337" s="96"/>
    </row>
    <row r="338" spans="13:13">
      <c r="M338" s="96"/>
    </row>
    <row r="339" spans="13:13">
      <c r="M339" s="96"/>
    </row>
    <row r="340" spans="13:13">
      <c r="M340" s="96"/>
    </row>
    <row r="341" spans="13:13">
      <c r="M341" s="96"/>
    </row>
    <row r="342" spans="13:13">
      <c r="M342" s="96"/>
    </row>
    <row r="343" spans="13:13">
      <c r="M343" s="96"/>
    </row>
    <row r="344" spans="13:13">
      <c r="M344" s="96"/>
    </row>
    <row r="345" spans="13:13">
      <c r="M345" s="96"/>
    </row>
    <row r="346" spans="13:13">
      <c r="M346" s="96"/>
    </row>
    <row r="347" spans="13:13">
      <c r="M347" s="96"/>
    </row>
    <row r="348" spans="13:13">
      <c r="M348" s="96"/>
    </row>
    <row r="349" spans="13:13">
      <c r="M349" s="96"/>
    </row>
    <row r="350" spans="13:13">
      <c r="M350" s="96"/>
    </row>
    <row r="351" spans="13:13">
      <c r="M351" s="96"/>
    </row>
    <row r="352" spans="13:13">
      <c r="M352" s="96"/>
    </row>
    <row r="353" spans="13:13">
      <c r="M353" s="96"/>
    </row>
    <row r="354" spans="13:13">
      <c r="M354" s="96"/>
    </row>
    <row r="355" spans="13:13">
      <c r="M355" s="96"/>
    </row>
    <row r="356" spans="13:13">
      <c r="M356" s="96"/>
    </row>
    <row r="357" spans="13:13">
      <c r="M357" s="96"/>
    </row>
    <row r="358" spans="13:13">
      <c r="M358" s="96"/>
    </row>
    <row r="359" spans="13:13">
      <c r="M359" s="96"/>
    </row>
    <row r="360" spans="13:13">
      <c r="M360" s="96"/>
    </row>
    <row r="361" spans="13:13">
      <c r="M361" s="96"/>
    </row>
    <row r="362" spans="13:13">
      <c r="M362" s="96"/>
    </row>
    <row r="363" spans="13:13">
      <c r="M363" s="96"/>
    </row>
    <row r="364" spans="13:13">
      <c r="M364" s="96"/>
    </row>
    <row r="365" spans="13:13">
      <c r="M365" s="96"/>
    </row>
    <row r="366" spans="13:13">
      <c r="M366" s="96"/>
    </row>
    <row r="367" spans="13:13">
      <c r="M367" s="96"/>
    </row>
    <row r="368" spans="13:13">
      <c r="M368" s="96"/>
    </row>
    <row r="369" spans="13:13">
      <c r="M369" s="96"/>
    </row>
    <row r="370" spans="13:13">
      <c r="M370" s="96"/>
    </row>
    <row r="371" spans="13:13">
      <c r="M371" s="96"/>
    </row>
    <row r="372" spans="13:13">
      <c r="M372" s="96"/>
    </row>
    <row r="373" spans="13:13">
      <c r="M373" s="96"/>
    </row>
    <row r="374" spans="13:13">
      <c r="M374" s="96"/>
    </row>
    <row r="375" spans="13:13">
      <c r="M375" s="96"/>
    </row>
    <row r="376" spans="13:13">
      <c r="M376" s="96"/>
    </row>
    <row r="377" spans="13:13">
      <c r="M377" s="96"/>
    </row>
    <row r="378" spans="13:13">
      <c r="M378" s="96"/>
    </row>
    <row r="379" spans="13:13">
      <c r="M379" s="96"/>
    </row>
    <row r="380" spans="13:13">
      <c r="M380" s="96"/>
    </row>
    <row r="381" spans="13:13">
      <c r="M381" s="96"/>
    </row>
    <row r="382" spans="13:13">
      <c r="M382" s="96"/>
    </row>
    <row r="383" spans="13:13">
      <c r="M383" s="96"/>
    </row>
    <row r="384" spans="13:13">
      <c r="M384" s="96"/>
    </row>
    <row r="385" spans="13:13">
      <c r="M385" s="96"/>
    </row>
    <row r="386" spans="13:13">
      <c r="M386" s="96"/>
    </row>
    <row r="387" spans="13:13">
      <c r="M387" s="96"/>
    </row>
    <row r="388" spans="13:13">
      <c r="M388" s="96"/>
    </row>
    <row r="389" spans="13:13">
      <c r="M389" s="96"/>
    </row>
    <row r="390" spans="13:13">
      <c r="M390" s="96"/>
    </row>
    <row r="391" spans="13:13">
      <c r="M391" s="96"/>
    </row>
    <row r="392" spans="13:13">
      <c r="M392" s="96"/>
    </row>
    <row r="393" spans="13:13">
      <c r="M393" s="96"/>
    </row>
    <row r="394" spans="13:13">
      <c r="M394" s="96"/>
    </row>
    <row r="395" spans="13:13">
      <c r="M395" s="96"/>
    </row>
    <row r="396" spans="13:13">
      <c r="M396" s="96"/>
    </row>
    <row r="397" spans="13:13">
      <c r="M397" s="96"/>
    </row>
    <row r="398" spans="13:13">
      <c r="M398" s="96"/>
    </row>
    <row r="399" spans="13:13">
      <c r="M399" s="96"/>
    </row>
    <row r="400" spans="13:13">
      <c r="M400" s="96"/>
    </row>
    <row r="401" spans="13:13">
      <c r="M401" s="96"/>
    </row>
    <row r="402" spans="13:13">
      <c r="M402" s="96"/>
    </row>
    <row r="403" spans="13:13">
      <c r="M403" s="96"/>
    </row>
    <row r="404" spans="13:13">
      <c r="M404" s="96"/>
    </row>
    <row r="405" spans="13:13">
      <c r="M405" s="96"/>
    </row>
    <row r="406" spans="13:13">
      <c r="M406" s="96"/>
    </row>
    <row r="407" spans="13:13">
      <c r="M407" s="96"/>
    </row>
    <row r="408" spans="13:13">
      <c r="M408" s="96"/>
    </row>
    <row r="409" spans="13:13">
      <c r="M409" s="96"/>
    </row>
    <row r="410" spans="13:13">
      <c r="M410" s="96"/>
    </row>
    <row r="411" spans="13:13">
      <c r="M411" s="96"/>
    </row>
    <row r="412" spans="13:13">
      <c r="M412" s="96"/>
    </row>
    <row r="413" spans="13:13">
      <c r="M413" s="96"/>
    </row>
    <row r="414" spans="13:13">
      <c r="M414" s="74"/>
    </row>
  </sheetData>
  <mergeCells count="87">
    <mergeCell ref="B97:F97"/>
    <mergeCell ref="B227:F227"/>
    <mergeCell ref="B232:F232"/>
    <mergeCell ref="B206:F206"/>
    <mergeCell ref="B115:F115"/>
    <mergeCell ref="B126:F126"/>
    <mergeCell ref="B137:F137"/>
    <mergeCell ref="B134:F134"/>
    <mergeCell ref="B138:F138"/>
    <mergeCell ref="B139:F139"/>
    <mergeCell ref="B144:F144"/>
    <mergeCell ref="B225:F225"/>
    <mergeCell ref="B218:F218"/>
    <mergeCell ref="B207:F207"/>
    <mergeCell ref="B130:F130"/>
    <mergeCell ref="B149:F149"/>
    <mergeCell ref="B92:F92"/>
    <mergeCell ref="B9:F9"/>
    <mergeCell ref="B10:F10"/>
    <mergeCell ref="B26:F26"/>
    <mergeCell ref="B37:F37"/>
    <mergeCell ref="B44:F44"/>
    <mergeCell ref="B48:F48"/>
    <mergeCell ref="B50:F50"/>
    <mergeCell ref="B52:F52"/>
    <mergeCell ref="B55:F55"/>
    <mergeCell ref="B63:F63"/>
    <mergeCell ref="B65:F65"/>
    <mergeCell ref="B80:F80"/>
    <mergeCell ref="B89:F89"/>
    <mergeCell ref="A1:M1"/>
    <mergeCell ref="B3:F3"/>
    <mergeCell ref="B4:F4"/>
    <mergeCell ref="B7:F7"/>
    <mergeCell ref="B91:F91"/>
    <mergeCell ref="B51:F51"/>
    <mergeCell ref="B79:F79"/>
    <mergeCell ref="B14:F14"/>
    <mergeCell ref="B19:F19"/>
    <mergeCell ref="B31:F31"/>
    <mergeCell ref="M4:M6"/>
    <mergeCell ref="B101:F101"/>
    <mergeCell ref="B105:F105"/>
    <mergeCell ref="B107:F107"/>
    <mergeCell ref="B109:F109"/>
    <mergeCell ref="B146:F146"/>
    <mergeCell ref="B114:F114"/>
    <mergeCell ref="B132:F132"/>
    <mergeCell ref="B151:F151"/>
    <mergeCell ref="B153:F153"/>
    <mergeCell ref="B158:F158"/>
    <mergeCell ref="B159:F159"/>
    <mergeCell ref="B161:F161"/>
    <mergeCell ref="B163:F163"/>
    <mergeCell ref="B166:F166"/>
    <mergeCell ref="B171:F171"/>
    <mergeCell ref="B174:F174"/>
    <mergeCell ref="B175:F175"/>
    <mergeCell ref="B176:F176"/>
    <mergeCell ref="B185:F185"/>
    <mergeCell ref="B192:F192"/>
    <mergeCell ref="B198:F198"/>
    <mergeCell ref="B226:F226"/>
    <mergeCell ref="B220:F220"/>
    <mergeCell ref="B234:F234"/>
    <mergeCell ref="B236:F236"/>
    <mergeCell ref="B237:F237"/>
    <mergeCell ref="B244:F244"/>
    <mergeCell ref="B253:F253"/>
    <mergeCell ref="B242:F242"/>
    <mergeCell ref="B277:F277"/>
    <mergeCell ref="B288:F288"/>
    <mergeCell ref="B309:F309"/>
    <mergeCell ref="B315:F315"/>
    <mergeCell ref="B316:F316"/>
    <mergeCell ref="B312:F312"/>
    <mergeCell ref="B310:F310"/>
    <mergeCell ref="B306:F306"/>
    <mergeCell ref="B299:F299"/>
    <mergeCell ref="B289:F289"/>
    <mergeCell ref="B284:F284"/>
    <mergeCell ref="B278:F278"/>
    <mergeCell ref="B260:F260"/>
    <mergeCell ref="B254:F254"/>
    <mergeCell ref="B252:F252"/>
    <mergeCell ref="B248:F248"/>
    <mergeCell ref="B245:F245"/>
  </mergeCells>
  <pageMargins left="0.43307086614173229" right="0" top="0.59055118110236227" bottom="0.59055118110236227" header="0.19685039370078741" footer="0.19685039370078741"/>
  <pageSetup paperSize="9" scale="37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2022-05-06T07:29:20Z</dcterms:modified>
</cp:coreProperties>
</file>